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ME476CSpring2024HamsterProject/Shared Documents/General/Purchasing Docs/"/>
    </mc:Choice>
  </mc:AlternateContent>
  <xr:revisionPtr revIDLastSave="1020" documentId="8_{9F5A67EF-12D3-4FE0-BF00-E3DF5CA448D0}" xr6:coauthVersionLast="47" xr6:coauthVersionMax="47" xr10:uidLastSave="{785FC804-4C26-4D97-B523-B1617AEFA85D}"/>
  <bookViews>
    <workbookView xWindow="-60" yWindow="0" windowWidth="14565" windowHeight="15585" firstSheet="2" activeTab="1" xr2:uid="{99CE6473-30E7-4758-9CEB-D169753BB5E3}"/>
  </bookViews>
  <sheets>
    <sheet name="Project Budget" sheetId="1" r:id="rId1"/>
    <sheet name="BOM" sheetId="6" r:id="rId2"/>
    <sheet name="Manufacturing BOM" sheetId="7" r:id="rId3"/>
    <sheet name="©" sheetId="5" r:id="rId4"/>
  </sheets>
  <definedNames>
    <definedName name="_xlnm._FilterDatabase" localSheetId="1" hidden="1">BOM!$M$3:$M$29</definedName>
    <definedName name="_xlnm.Print_Area" localSheetId="0">'Project Budget'!$B:$L</definedName>
    <definedName name="_xlnm.Print_Titles" localSheetId="0">'Project Budget'!$6:$7</definedName>
    <definedName name="valuevx">42.314159</definedName>
    <definedName name="vertex42_copyright" hidden="1">"© 2019 Vertex42 LLC"</definedName>
    <definedName name="vertex42_id" hidden="1">"project-budget-detailed.xlsx"</definedName>
    <definedName name="vertex42_title" hidden="1">"Project Budget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  <c r="F36" i="6"/>
  <c r="F34" i="6"/>
  <c r="F35" i="6"/>
  <c r="Q27" i="7"/>
  <c r="Q29" i="7"/>
  <c r="Q28" i="7"/>
  <c r="Q26" i="7"/>
  <c r="J2" i="7"/>
  <c r="F33" i="6"/>
  <c r="L8" i="6"/>
  <c r="L17" i="6"/>
  <c r="L10" i="6"/>
  <c r="L9" i="6"/>
  <c r="L29" i="6"/>
  <c r="J9" i="7"/>
  <c r="J16" i="7"/>
  <c r="J23" i="7"/>
  <c r="J30" i="7"/>
  <c r="J37" i="7"/>
  <c r="J44" i="7"/>
  <c r="L20" i="6"/>
  <c r="L21" i="6"/>
  <c r="L22" i="6"/>
  <c r="L19" i="6"/>
  <c r="L6" i="6"/>
  <c r="L11" i="6"/>
  <c r="L12" i="6"/>
  <c r="L5" i="6"/>
  <c r="L4" i="6"/>
  <c r="C19" i="1"/>
  <c r="C20" i="1"/>
  <c r="E19" i="1"/>
  <c r="D20" i="1"/>
  <c r="L18" i="1"/>
  <c r="L21" i="1"/>
  <c r="L22" i="1"/>
  <c r="L15" i="1"/>
  <c r="L13" i="1"/>
  <c r="L12" i="1" s="1"/>
  <c r="L10" i="1"/>
  <c r="L9" i="1"/>
  <c r="F32" i="6" l="1"/>
  <c r="L20" i="1"/>
  <c r="L19" i="1"/>
  <c r="L4" i="1"/>
  <c r="L17" i="1" l="1"/>
  <c r="M4" i="1"/>
  <c r="N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<sst xmlns="http://schemas.openxmlformats.org/spreadsheetml/2006/main" count="328" uniqueCount="187">
  <si>
    <t>Hamster Mouse</t>
  </si>
  <si>
    <t>Project Budget</t>
  </si>
  <si>
    <t>Project Info</t>
  </si>
  <si>
    <t>Budget Summary</t>
  </si>
  <si>
    <t>Project Lead:</t>
  </si>
  <si>
    <t>Joe</t>
  </si>
  <si>
    <t>[42]</t>
  </si>
  <si>
    <t>Budget</t>
  </si>
  <si>
    <t>Actual</t>
  </si>
  <si>
    <t>Remaining</t>
  </si>
  <si>
    <t>Start Date:</t>
  </si>
  <si>
    <t>Budget Sources</t>
  </si>
  <si>
    <t>Amount</t>
  </si>
  <si>
    <t>Total</t>
  </si>
  <si>
    <t>Client</t>
  </si>
  <si>
    <t>Go Fund Me</t>
  </si>
  <si>
    <t>Prototypes Expenses</t>
  </si>
  <si>
    <t>Parts Costs</t>
  </si>
  <si>
    <t>Prototype 1</t>
  </si>
  <si>
    <t>Prototype 2</t>
  </si>
  <si>
    <t>Final Product</t>
  </si>
  <si>
    <t>Parts Costs per Subcomponent</t>
  </si>
  <si>
    <t>Shell</t>
  </si>
  <si>
    <t>Motors</t>
  </si>
  <si>
    <t>Wheels</t>
  </si>
  <si>
    <t>Electronics</t>
  </si>
  <si>
    <t>Unexpected</t>
  </si>
  <si>
    <t>Hamster Team BOM</t>
  </si>
  <si>
    <t>Item No.</t>
  </si>
  <si>
    <t>Part</t>
  </si>
  <si>
    <t>Quantity</t>
  </si>
  <si>
    <t>Material</t>
  </si>
  <si>
    <t>Size</t>
  </si>
  <si>
    <t>Purchasing/  Manufacturing</t>
  </si>
  <si>
    <t>Vendor</t>
  </si>
  <si>
    <t>Lead Time</t>
  </si>
  <si>
    <t>Part #</t>
  </si>
  <si>
    <t>Link to Part</t>
  </si>
  <si>
    <t>Price</t>
  </si>
  <si>
    <t>Total Price</t>
  </si>
  <si>
    <t>Part Status</t>
  </si>
  <si>
    <t>Raspberry Pi 4</t>
  </si>
  <si>
    <t>FR-4</t>
  </si>
  <si>
    <t>85.6mm x 56.5mm</t>
  </si>
  <si>
    <t>Purchasing</t>
  </si>
  <si>
    <t>Adafruit</t>
  </si>
  <si>
    <t>None</t>
  </si>
  <si>
    <t>https://www.adafruit.com/product/4292</t>
  </si>
  <si>
    <t>Acquired</t>
  </si>
  <si>
    <t>Motor Controller</t>
  </si>
  <si>
    <t>32.5mm x 56mm</t>
  </si>
  <si>
    <t>Polulu</t>
  </si>
  <si>
    <t>https://www.pololu.com/product/5033</t>
  </si>
  <si>
    <t>Wheel</t>
  </si>
  <si>
    <t>Plastic</t>
  </si>
  <si>
    <t>100mm</t>
  </si>
  <si>
    <t>Amazon</t>
  </si>
  <si>
    <t>1-10 days</t>
  </si>
  <si>
    <t>https://a.co/d/3e8Ma3H</t>
  </si>
  <si>
    <t>Wheel Hubs</t>
  </si>
  <si>
    <t>Aluminum</t>
  </si>
  <si>
    <t>5mm</t>
  </si>
  <si>
    <t xml:space="preserve">Purchasing  </t>
  </si>
  <si>
    <t>Studica</t>
  </si>
  <si>
    <t>https:www.studica.com/studica-robotics-brand/5mm-hex-shaft-hub-kit</t>
  </si>
  <si>
    <t xml:space="preserve">Motor   </t>
  </si>
  <si>
    <t>Aluminum/Steel /Plastic</t>
  </si>
  <si>
    <t>312rpm</t>
  </si>
  <si>
    <t>ServoCity</t>
  </si>
  <si>
    <t>5-10 days</t>
  </si>
  <si>
    <t>5202-2402-0019</t>
  </si>
  <si>
    <t>https://www.servocity.com/5202-series-yellow-jacket-planetary-gear-motor-19-2-1-ratio-24mm-length-6mm-d-shaft-312-rpm-36mm-gearbox-3-3-5v-encoder/</t>
  </si>
  <si>
    <t>Motor Mount</t>
  </si>
  <si>
    <t xml:space="preserve">37mm </t>
  </si>
  <si>
    <t>1400-0032-0037</t>
  </si>
  <si>
    <t>https://www.servocity.com/1400-series-1-side-2-post-clamping-mount-37mm-bore/</t>
  </si>
  <si>
    <t>Encoder Cable</t>
  </si>
  <si>
    <t>Stranded Copper</t>
  </si>
  <si>
    <t>7.0g</t>
  </si>
  <si>
    <t>3801-0919-0300</t>
  </si>
  <si>
    <t>https://www.servocity.com/connector-style-jst-xh-series</t>
  </si>
  <si>
    <t>Bore Coupling</t>
  </si>
  <si>
    <t>6mm</t>
  </si>
  <si>
    <t>4007-1006-4008</t>
  </si>
  <si>
    <t>https://www.servocity.com/1605-series-1-side-1-post-pillow-block-6mm-bore/</t>
  </si>
  <si>
    <t>12V 6Ah Battery</t>
  </si>
  <si>
    <t>Lithium</t>
  </si>
  <si>
    <t>66.4mm x 66.4 mm</t>
  </si>
  <si>
    <t>BatteryINT</t>
  </si>
  <si>
    <t>7-15 days</t>
  </si>
  <si>
    <t>BI-JJD-0397</t>
  </si>
  <si>
    <t>https://batteryint.com/products/12-v-4-4-ah-4400-mah-18650-battery-12v-with-bms-lithium-battery-protection-board-12-6v-1a-charger?currency=USD&amp;utm_source=google&amp;utm_medium=cpc&amp;utm_campaign=Google%20Shopping&amp;stkn=12d3a63dd342&amp;gad_source=1&amp;gclid=CjwKCAjw26KxBhBDEiwAu6KXt3iIqWLngPTmqNH5hg8OaVgE2cUoKfuauxuPXFeDL53GBAOCfiAfsxoCMC0QAvD_BwE</t>
  </si>
  <si>
    <t>Buck system</t>
  </si>
  <si>
    <t>12V to 5V Converter 3A</t>
  </si>
  <si>
    <t>3-5 Days</t>
  </si>
  <si>
    <t>B0BNQ9XXCZ</t>
  </si>
  <si>
    <t>Amazon.com: 1-Pack DC 12V/24V to 5V USB C Buck Converter 3A 15W Type-C Output Charging Module Waterproof Buck Power Adapter Compatible with Raspberry Pi 4, Mobile Phone : Electronics</t>
  </si>
  <si>
    <t>Keyboard</t>
  </si>
  <si>
    <t>NA</t>
  </si>
  <si>
    <t xml:space="preserve">Donated </t>
  </si>
  <si>
    <t>Free</t>
  </si>
  <si>
    <t>Mouse</t>
  </si>
  <si>
    <t>Screen</t>
  </si>
  <si>
    <t>6.5"</t>
  </si>
  <si>
    <t>B07P5H2315</t>
  </si>
  <si>
    <t>https:www.amazon.com/gp/product/B09XKC53NH/ref=sw_img_1?smid=A1PKC2PUMNR8VD&amp;psc=1</t>
  </si>
  <si>
    <t>ON/OFF Switch</t>
  </si>
  <si>
    <t>Aluminum/Plastic</t>
  </si>
  <si>
    <t>33mm</t>
  </si>
  <si>
    <t>https://www.servocity.com/dpst-heavy-duty-latching-toggle-switch/</t>
  </si>
  <si>
    <t>Wiring for power from Rapsberry Pi to Motorcontroller</t>
  </si>
  <si>
    <t>22AWG</t>
  </si>
  <si>
    <t>10ft</t>
  </si>
  <si>
    <t>BW22-10</t>
  </si>
  <si>
    <t>https://www.servocity.com/22-awg-2-conductor-twisted-wire/</t>
  </si>
  <si>
    <t>Micro HDMI</t>
  </si>
  <si>
    <t>Copper and Plastic</t>
  </si>
  <si>
    <t>2 ft (length)</t>
  </si>
  <si>
    <t>Best Buy</t>
  </si>
  <si>
    <t>1 day</t>
  </si>
  <si>
    <t>Mounting Screws for Motor Mounts</t>
  </si>
  <si>
    <t>Steel</t>
  </si>
  <si>
    <t>M4 x 0.70mm x 16mm</t>
  </si>
  <si>
    <t>Homeco</t>
  </si>
  <si>
    <t>Locking Washers</t>
  </si>
  <si>
    <t>4mm</t>
  </si>
  <si>
    <t>Filament</t>
  </si>
  <si>
    <t xml:space="preserve">PLA   </t>
  </si>
  <si>
    <t>1.0 kg</t>
  </si>
  <si>
    <t>Creality</t>
  </si>
  <si>
    <t>Base Plate</t>
  </si>
  <si>
    <t>6.88" x 6.88" x 6.88"</t>
  </si>
  <si>
    <t>Manufacturing</t>
  </si>
  <si>
    <t>Rylee</t>
  </si>
  <si>
    <t>6 hrs</t>
  </si>
  <si>
    <t>7" x 7" x 4.5"</t>
  </si>
  <si>
    <t>14 hrs</t>
  </si>
  <si>
    <t>Top Plate</t>
  </si>
  <si>
    <t>PLA</t>
  </si>
  <si>
    <t xml:space="preserve">5.5" x 5.5" x 5.5" </t>
  </si>
  <si>
    <t>4 hrs</t>
  </si>
  <si>
    <t>Handle/Dome</t>
  </si>
  <si>
    <t>5"</t>
  </si>
  <si>
    <t>8 hrs</t>
  </si>
  <si>
    <t>Screen Mount</t>
  </si>
  <si>
    <t>10''x5''x2''</t>
  </si>
  <si>
    <t xml:space="preserve">Pin </t>
  </si>
  <si>
    <t xml:space="preserve">2.5" x 0.5" </t>
  </si>
  <si>
    <t>2 hrs</t>
  </si>
  <si>
    <t>Bearing Mounting Plate</t>
  </si>
  <si>
    <t>Total Cost of All Parts</t>
  </si>
  <si>
    <t>Total Parts Needed</t>
  </si>
  <si>
    <t>Total Parts Acquired</t>
  </si>
  <si>
    <t>% of Parts On Hand</t>
  </si>
  <si>
    <t>% of Parts Ordered</t>
  </si>
  <si>
    <t>% of Parts to Be Made</t>
  </si>
  <si>
    <t xml:space="preserve">Part No. </t>
  </si>
  <si>
    <t>Description of Part</t>
  </si>
  <si>
    <t>Manufacturing Location</t>
  </si>
  <si>
    <t>Manufacturer</t>
  </si>
  <si>
    <t>Time to Manufacture (hr)</t>
  </si>
  <si>
    <t>Total Time</t>
  </si>
  <si>
    <t>Quantity Complete</t>
  </si>
  <si>
    <t>Completed Time</t>
  </si>
  <si>
    <t>Image</t>
  </si>
  <si>
    <t>Base Mounting Plate</t>
  </si>
  <si>
    <t>PLA or ABS</t>
  </si>
  <si>
    <t>Rylee's House</t>
  </si>
  <si>
    <t>Housing</t>
  </si>
  <si>
    <t xml:space="preserve">PLA </t>
  </si>
  <si>
    <t>Internal Top Plate</t>
  </si>
  <si>
    <t>Dome</t>
  </si>
  <si>
    <t>Total # Parts</t>
  </si>
  <si>
    <t>Total Hours</t>
  </si>
  <si>
    <t>Completed Parts</t>
  </si>
  <si>
    <t>Hours Completed</t>
  </si>
  <si>
    <t>Internal Pin</t>
  </si>
  <si>
    <t>Project Budget Template</t>
  </si>
  <si>
    <t>By Vertex42.com</t>
  </si>
  <si>
    <t>https://www.vertex42.com/ExcelTemplates/project-budget.html</t>
  </si>
  <si>
    <t>© 2019 Vertex42 LLC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</si>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</sst>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6"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4"/>
      <name val="Arial"/>
      <family val="2"/>
      <scheme val="minor"/>
    </font>
    <font>
      <sz val="9"/>
      <color theme="1"/>
      <name val="Arial"/>
      <family val="2"/>
      <scheme val="minor"/>
    </font>
    <font>
      <b/>
      <sz val="20"/>
      <color theme="4"/>
      <name val="Arial"/>
      <family val="2"/>
      <scheme val="minor"/>
    </font>
    <font>
      <sz val="9"/>
      <color theme="4"/>
      <name val="Arial"/>
      <family val="2"/>
      <scheme val="minor"/>
    </font>
    <font>
      <b/>
      <sz val="9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sz val="10"/>
      <name val="Arial"/>
      <family val="2"/>
      <scheme val="minor"/>
    </font>
    <font>
      <sz val="9"/>
      <color theme="8" tint="-0.249977111117893"/>
      <name val="Arial"/>
      <family val="2"/>
      <scheme val="minor"/>
    </font>
    <font>
      <sz val="10"/>
      <name val="Arial"/>
      <family val="2"/>
    </font>
    <font>
      <sz val="18"/>
      <color theme="4" tint="-0.249977111117893"/>
      <name val="Arial"/>
      <family val="2"/>
    </font>
    <font>
      <sz val="11"/>
      <name val="Trebuchet MS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1"/>
      <color theme="0"/>
      <name val="Arial"/>
      <family val="2"/>
      <scheme val="minor"/>
    </font>
    <font>
      <sz val="16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sz val="12"/>
      <color rgb="FF333333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color theme="1"/>
      <name val="Times New Roman"/>
    </font>
    <font>
      <b/>
      <sz val="12"/>
      <color theme="1"/>
      <name val="Times New Roman"/>
      <family val="1"/>
    </font>
    <font>
      <b/>
      <sz val="16"/>
      <color theme="1"/>
      <name val="Times New Roman"/>
    </font>
    <font>
      <b/>
      <sz val="16"/>
      <color rgb="FF000000"/>
      <name val="Times New Roman"/>
    </font>
    <font>
      <sz val="12"/>
      <color rgb="FF000000"/>
      <name val="Times New Roman"/>
      <family val="1"/>
    </font>
    <font>
      <sz val="12"/>
      <color rgb="FF000000"/>
      <name val="Times New Roman"/>
    </font>
    <font>
      <sz val="11"/>
      <color rgb="FF333333"/>
      <name val="Times New Roman"/>
      <family val="1"/>
    </font>
    <font>
      <u/>
      <sz val="8"/>
      <color rgb="FF0000FF"/>
      <name val="Arial"/>
      <family val="2"/>
      <scheme val="minor"/>
    </font>
    <font>
      <u/>
      <sz val="10"/>
      <color rgb="FF0000FF"/>
      <name val="Arial"/>
      <family val="2"/>
    </font>
    <font>
      <u/>
      <sz val="9"/>
      <color rgb="FF0000FF"/>
      <name val="Arial"/>
      <family val="2"/>
    </font>
    <font>
      <b/>
      <sz val="12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129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theme="4"/>
      </bottom>
      <diagonal/>
    </border>
    <border>
      <left style="medium">
        <color theme="0" tint="-0.499984740745262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/>
      <right style="medium">
        <color theme="4"/>
      </right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3"/>
      </top>
      <bottom style="thin">
        <color theme="0" tint="-0.499984740745262"/>
      </bottom>
      <diagonal/>
    </border>
    <border>
      <left style="medium">
        <color theme="4"/>
      </left>
      <right style="thick">
        <color theme="3"/>
      </right>
      <top style="medium">
        <color theme="4"/>
      </top>
      <bottom style="thick">
        <color theme="3"/>
      </bottom>
      <diagonal/>
    </border>
    <border>
      <left style="thick">
        <color theme="3"/>
      </left>
      <right/>
      <top/>
      <bottom/>
      <diagonal/>
    </border>
    <border>
      <left style="medium">
        <color theme="0" tint="-0.499984740745262"/>
      </left>
      <right/>
      <top style="thick">
        <color theme="3"/>
      </top>
      <bottom style="thin">
        <color theme="0" tint="-0.499984740745262"/>
      </bottom>
      <diagonal/>
    </border>
    <border>
      <left style="medium">
        <color theme="0" tint="-0.499984740745262"/>
      </left>
      <right style="thick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ck">
        <color theme="3"/>
      </right>
      <top/>
      <bottom style="thin">
        <color theme="0" tint="-0.499984740745262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 style="medium">
        <color theme="4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ck">
        <color theme="3"/>
      </right>
      <top style="thin">
        <color theme="0" tint="-0.499984740745262"/>
      </top>
      <bottom/>
      <diagonal/>
    </border>
    <border>
      <left style="medium">
        <color theme="3"/>
      </left>
      <right style="medium">
        <color theme="0" tint="-0.499984740745262"/>
      </right>
      <top style="medium">
        <color theme="3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24994659260841701"/>
      </right>
      <top style="medium">
        <color theme="3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medium">
        <color theme="3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3"/>
      </right>
      <top style="medium">
        <color theme="3"/>
      </top>
      <bottom style="thin">
        <color theme="0" tint="-0.499984740745262"/>
      </bottom>
      <diagonal/>
    </border>
    <border>
      <left style="medium">
        <color theme="3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3"/>
      </left>
      <right style="medium">
        <color theme="0" tint="-0.499984740745262"/>
      </right>
      <top style="thin">
        <color theme="0" tint="-0.499984740745262"/>
      </top>
      <bottom style="medium">
        <color theme="3"/>
      </bottom>
      <diagonal/>
    </border>
    <border>
      <left style="medium">
        <color theme="0" tint="-0.499984740745262"/>
      </left>
      <right style="thin">
        <color theme="0" tint="-0.24994659260841701"/>
      </right>
      <top style="thin">
        <color theme="0" tint="-0.499984740745262"/>
      </top>
      <bottom style="medium">
        <color theme="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medium">
        <color theme="3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medium">
        <color theme="3"/>
      </bottom>
      <diagonal/>
    </border>
    <border>
      <left style="medium">
        <color theme="0" tint="-0.499984740745262"/>
      </left>
      <right style="medium">
        <color theme="3"/>
      </right>
      <top style="thin">
        <color theme="0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0" tint="-0.24994659260841701"/>
      </right>
      <top style="medium">
        <color theme="3"/>
      </top>
      <bottom style="thin">
        <color theme="0" tint="-0.499984740745262"/>
      </bottom>
      <diagonal/>
    </border>
    <border>
      <left style="thin">
        <color theme="3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/>
      </left>
      <right style="thin">
        <color theme="0" tint="-0.24994659260841701"/>
      </right>
      <top style="thin">
        <color theme="0" tint="-0.499984740745262"/>
      </top>
      <bottom style="medium">
        <color theme="3"/>
      </bottom>
      <diagonal/>
    </border>
    <border>
      <left style="thin">
        <color theme="0" tint="-0.24994659260841701"/>
      </left>
      <right style="thin">
        <color theme="3"/>
      </right>
      <top style="medium">
        <color theme="3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3"/>
      </right>
      <top style="thin">
        <color theme="0" tint="-0.499984740745262"/>
      </top>
      <bottom style="medium">
        <color theme="3"/>
      </bottom>
      <diagonal/>
    </border>
    <border>
      <left/>
      <right style="thin">
        <color theme="0" tint="-0.24994659260841701"/>
      </right>
      <top style="medium">
        <color theme="3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3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3"/>
      </right>
      <top style="thin">
        <color theme="0" tint="-0.499984740745262"/>
      </top>
      <bottom/>
      <diagonal/>
    </border>
    <border>
      <left/>
      <right style="thin">
        <color theme="0" tint="-0.24994659260841701"/>
      </right>
      <top/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3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3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3"/>
      </right>
      <top/>
      <bottom style="thin">
        <color theme="0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0" tint="-0.499984740745262"/>
      </bottom>
      <diagonal/>
    </border>
    <border>
      <left/>
      <right style="thin">
        <color theme="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0000"/>
      </bottom>
      <diagonal/>
    </border>
    <border>
      <left style="thin">
        <color theme="3"/>
      </left>
      <right style="thin">
        <color theme="3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theme="3"/>
      </left>
      <right style="thin">
        <color rgb="FF000000"/>
      </right>
      <top style="thin">
        <color theme="3"/>
      </top>
      <bottom style="thin">
        <color theme="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ck">
        <color theme="3"/>
      </left>
      <right style="thick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ck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0000"/>
      </left>
      <right style="thin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 style="thin">
        <color rgb="FF0000FF"/>
      </top>
      <bottom style="medium">
        <color rgb="FF0000FF"/>
      </bottom>
      <diagonal/>
    </border>
    <border>
      <left/>
      <right style="thin">
        <color rgb="FF3A5D9C"/>
      </right>
      <top style="thin">
        <color rgb="FF3A5D9C"/>
      </top>
      <bottom style="thin">
        <color rgb="FF3A5D9C"/>
      </bottom>
      <diagonal/>
    </border>
    <border>
      <left style="thin">
        <color rgb="FF3A5D9C"/>
      </left>
      <right style="thin">
        <color rgb="FF3A5D9C"/>
      </right>
      <top style="thin">
        <color rgb="FF3A5D9C"/>
      </top>
      <bottom style="thin">
        <color rgb="FF3A5D9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rgb="FF3A5D9C"/>
      </right>
      <top/>
      <bottom style="thin">
        <color rgb="FF3A5D9C"/>
      </bottom>
      <diagonal/>
    </border>
    <border>
      <left/>
      <right/>
      <top style="thin">
        <color rgb="FF3A5D9C"/>
      </top>
      <bottom style="thin">
        <color rgb="FF3A5D9C"/>
      </bottom>
      <diagonal/>
    </border>
    <border>
      <left style="thin">
        <color rgb="FF000000"/>
      </left>
      <right style="thin">
        <color rgb="FF3A5D9C"/>
      </right>
      <top/>
      <bottom style="thin">
        <color rgb="FF3A5D9C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3" borderId="0" xfId="2" applyFont="1" applyFill="1" applyAlignment="1">
      <alignment horizontal="left" vertical="center"/>
    </xf>
    <xf numFmtId="0" fontId="11" fillId="0" borderId="0" xfId="2"/>
    <xf numFmtId="0" fontId="11" fillId="4" borderId="0" xfId="2" applyFill="1"/>
    <xf numFmtId="0" fontId="14" fillId="0" borderId="6" xfId="2" applyFont="1" applyBorder="1"/>
    <xf numFmtId="0" fontId="15" fillId="0" borderId="6" xfId="2" applyFont="1" applyBorder="1" applyAlignment="1">
      <alignment horizontal="left" wrapText="1"/>
    </xf>
    <xf numFmtId="0" fontId="17" fillId="4" borderId="0" xfId="2" applyFont="1" applyFill="1"/>
    <xf numFmtId="0" fontId="11" fillId="4" borderId="0" xfId="2" applyFill="1" applyAlignment="1">
      <alignment vertical="top"/>
    </xf>
    <xf numFmtId="0" fontId="14" fillId="4" borderId="0" xfId="2" applyFont="1" applyFill="1" applyAlignment="1">
      <alignment horizontal="right" vertical="top"/>
    </xf>
    <xf numFmtId="0" fontId="15" fillId="0" borderId="6" xfId="2" applyFont="1" applyBorder="1" applyAlignment="1">
      <alignment horizontal="left"/>
    </xf>
    <xf numFmtId="0" fontId="13" fillId="0" borderId="0" xfId="2" applyFont="1" applyAlignment="1">
      <alignment horizontal="left" vertical="top"/>
    </xf>
    <xf numFmtId="0" fontId="21" fillId="0" borderId="6" xfId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9" fillId="0" borderId="6" xfId="2" applyFont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1" applyAlignment="1">
      <alignment vertical="center"/>
    </xf>
    <xf numFmtId="0" fontId="0" fillId="0" borderId="0" xfId="0" applyAlignment="1">
      <alignment vertical="center"/>
    </xf>
    <xf numFmtId="0" fontId="21" fillId="0" borderId="0" xfId="1"/>
    <xf numFmtId="0" fontId="21" fillId="0" borderId="0" xfId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1" fillId="0" borderId="8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7" fillId="5" borderId="11" xfId="0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43" fontId="27" fillId="0" borderId="4" xfId="0" applyNumberFormat="1" applyFont="1" applyBorder="1" applyAlignment="1">
      <alignment vertical="center"/>
    </xf>
    <xf numFmtId="43" fontId="27" fillId="0" borderId="5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6" fillId="0" borderId="2" xfId="0" applyFont="1" applyBorder="1" applyAlignment="1">
      <alignment horizontal="left" vertical="center" wrapText="1" indent="1"/>
    </xf>
    <xf numFmtId="0" fontId="25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3" fontId="27" fillId="0" borderId="15" xfId="0" applyNumberFormat="1" applyFont="1" applyBorder="1" applyAlignment="1">
      <alignment vertical="center"/>
    </xf>
    <xf numFmtId="43" fontId="27" fillId="0" borderId="16" xfId="0" applyNumberFormat="1" applyFont="1" applyBorder="1" applyAlignment="1">
      <alignment vertical="center"/>
    </xf>
    <xf numFmtId="0" fontId="26" fillId="0" borderId="19" xfId="0" applyFont="1" applyBorder="1" applyAlignment="1">
      <alignment horizontal="left" vertical="center" wrapText="1" indent="1"/>
    </xf>
    <xf numFmtId="0" fontId="7" fillId="2" borderId="20" xfId="0" applyFont="1" applyFill="1" applyBorder="1" applyAlignment="1">
      <alignment horizontal="left" vertical="center"/>
    </xf>
    <xf numFmtId="164" fontId="7" fillId="2" borderId="20" xfId="0" applyNumberFormat="1" applyFont="1" applyFill="1" applyBorder="1" applyAlignment="1">
      <alignment vertical="center"/>
    </xf>
    <xf numFmtId="43" fontId="27" fillId="0" borderId="22" xfId="0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43" fontId="27" fillId="0" borderId="23" xfId="0" applyNumberFormat="1" applyFont="1" applyBorder="1" applyAlignment="1">
      <alignment vertical="center"/>
    </xf>
    <xf numFmtId="0" fontId="26" fillId="0" borderId="24" xfId="0" applyFont="1" applyBorder="1" applyAlignment="1">
      <alignment horizontal="left" vertical="center" wrapText="1" indent="1"/>
    </xf>
    <xf numFmtId="0" fontId="7" fillId="2" borderId="26" xfId="0" applyFont="1" applyFill="1" applyBorder="1" applyAlignment="1">
      <alignment horizontal="left" vertical="center"/>
    </xf>
    <xf numFmtId="6" fontId="27" fillId="0" borderId="3" xfId="0" applyNumberFormat="1" applyFont="1" applyBorder="1" applyAlignment="1">
      <alignment horizontal="center" vertical="center"/>
    </xf>
    <xf numFmtId="6" fontId="27" fillId="0" borderId="2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8" fontId="27" fillId="0" borderId="14" xfId="0" applyNumberFormat="1" applyFont="1" applyBorder="1" applyAlignment="1">
      <alignment horizontal="center" vertical="center"/>
    </xf>
    <xf numFmtId="6" fontId="27" fillId="0" borderId="15" xfId="0" applyNumberFormat="1" applyFont="1" applyBorder="1" applyAlignment="1">
      <alignment vertical="center"/>
    </xf>
    <xf numFmtId="6" fontId="27" fillId="0" borderId="16" xfId="0" applyNumberFormat="1" applyFont="1" applyBorder="1" applyAlignment="1">
      <alignment vertical="center"/>
    </xf>
    <xf numFmtId="8" fontId="27" fillId="0" borderId="25" xfId="0" applyNumberFormat="1" applyFont="1" applyBorder="1" applyAlignment="1">
      <alignment vertical="center"/>
    </xf>
    <xf numFmtId="44" fontId="7" fillId="2" borderId="27" xfId="0" applyNumberFormat="1" applyFont="1" applyFill="1" applyBorder="1" applyAlignment="1">
      <alignment vertical="center"/>
    </xf>
    <xf numFmtId="164" fontId="7" fillId="5" borderId="11" xfId="0" applyNumberFormat="1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 wrapText="1" indent="1"/>
    </xf>
    <xf numFmtId="0" fontId="27" fillId="0" borderId="31" xfId="0" applyFont="1" applyBorder="1" applyAlignment="1">
      <alignment horizontal="center" vertical="center"/>
    </xf>
    <xf numFmtId="43" fontId="27" fillId="0" borderId="32" xfId="0" applyNumberFormat="1" applyFont="1" applyBorder="1" applyAlignment="1">
      <alignment vertical="center"/>
    </xf>
    <xf numFmtId="43" fontId="27" fillId="0" borderId="33" xfId="0" applyNumberFormat="1" applyFont="1" applyBorder="1" applyAlignment="1">
      <alignment vertical="center"/>
    </xf>
    <xf numFmtId="43" fontId="27" fillId="0" borderId="34" xfId="0" applyNumberFormat="1" applyFont="1" applyBorder="1" applyAlignment="1">
      <alignment vertical="center"/>
    </xf>
    <xf numFmtId="0" fontId="26" fillId="0" borderId="35" xfId="0" applyFont="1" applyBorder="1" applyAlignment="1">
      <alignment horizontal="left" vertical="center" wrapText="1" indent="1"/>
    </xf>
    <xf numFmtId="6" fontId="27" fillId="0" borderId="36" xfId="0" applyNumberFormat="1" applyFont="1" applyBorder="1" applyAlignment="1">
      <alignment horizontal="center" vertical="center"/>
    </xf>
    <xf numFmtId="43" fontId="27" fillId="0" borderId="37" xfId="0" applyNumberFormat="1" applyFont="1" applyBorder="1" applyAlignment="1">
      <alignment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0" fontId="26" fillId="0" borderId="40" xfId="0" applyFont="1" applyBorder="1" applyAlignment="1">
      <alignment horizontal="left" vertical="center" wrapText="1" indent="1"/>
    </xf>
    <xf numFmtId="43" fontId="27" fillId="0" borderId="41" xfId="0" applyNumberFormat="1" applyFont="1" applyBorder="1" applyAlignment="1">
      <alignment vertical="center"/>
    </xf>
    <xf numFmtId="0" fontId="26" fillId="0" borderId="42" xfId="0" applyFont="1" applyBorder="1" applyAlignment="1">
      <alignment horizontal="left" vertical="center" wrapText="1" indent="1"/>
    </xf>
    <xf numFmtId="6" fontId="27" fillId="0" borderId="43" xfId="0" applyNumberFormat="1" applyFont="1" applyBorder="1" applyAlignment="1">
      <alignment horizontal="center"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6" fontId="27" fillId="0" borderId="46" xfId="0" applyNumberFormat="1" applyFont="1" applyBorder="1" applyAlignment="1">
      <alignment vertical="center"/>
    </xf>
    <xf numFmtId="0" fontId="7" fillId="2" borderId="28" xfId="0" applyFont="1" applyFill="1" applyBorder="1" applyAlignment="1">
      <alignment horizontal="left" vertical="center"/>
    </xf>
    <xf numFmtId="164" fontId="7" fillId="2" borderId="47" xfId="0" applyNumberFormat="1" applyFont="1" applyFill="1" applyBorder="1" applyAlignment="1">
      <alignment vertical="center"/>
    </xf>
    <xf numFmtId="8" fontId="27" fillId="0" borderId="48" xfId="0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165" fontId="27" fillId="0" borderId="38" xfId="0" applyNumberFormat="1" applyFont="1" applyBorder="1" applyAlignment="1">
      <alignment vertical="center"/>
    </xf>
    <xf numFmtId="165" fontId="27" fillId="0" borderId="5" xfId="0" applyNumberFormat="1" applyFont="1" applyBorder="1" applyAlignment="1">
      <alignment vertical="center"/>
    </xf>
    <xf numFmtId="165" fontId="27" fillId="0" borderId="45" xfId="0" applyNumberFormat="1" applyFont="1" applyBorder="1" applyAlignment="1">
      <alignment vertical="center"/>
    </xf>
    <xf numFmtId="165" fontId="27" fillId="0" borderId="51" xfId="0" applyNumberFormat="1" applyFont="1" applyBorder="1" applyAlignment="1">
      <alignment vertical="center"/>
    </xf>
    <xf numFmtId="165" fontId="27" fillId="0" borderId="52" xfId="0" applyNumberFormat="1" applyFont="1" applyBorder="1" applyAlignment="1">
      <alignment vertical="center"/>
    </xf>
    <xf numFmtId="165" fontId="27" fillId="0" borderId="53" xfId="0" applyNumberFormat="1" applyFont="1" applyBorder="1" applyAlignment="1">
      <alignment vertical="center"/>
    </xf>
    <xf numFmtId="43" fontId="27" fillId="0" borderId="54" xfId="0" applyNumberFormat="1" applyFont="1" applyBorder="1" applyAlignment="1">
      <alignment vertical="center"/>
    </xf>
    <xf numFmtId="43" fontId="27" fillId="0" borderId="55" xfId="0" applyNumberFormat="1" applyFont="1" applyBorder="1" applyAlignment="1">
      <alignment vertical="center"/>
    </xf>
    <xf numFmtId="43" fontId="27" fillId="0" borderId="56" xfId="0" applyNumberFormat="1" applyFont="1" applyBorder="1" applyAlignment="1">
      <alignment vertical="center"/>
    </xf>
    <xf numFmtId="165" fontId="27" fillId="0" borderId="57" xfId="0" applyNumberFormat="1" applyFont="1" applyBorder="1" applyAlignment="1">
      <alignment vertical="center"/>
    </xf>
    <xf numFmtId="165" fontId="27" fillId="0" borderId="58" xfId="0" applyNumberFormat="1" applyFont="1" applyBorder="1" applyAlignment="1">
      <alignment vertical="center"/>
    </xf>
    <xf numFmtId="165" fontId="27" fillId="0" borderId="59" xfId="0" applyNumberFormat="1" applyFont="1" applyBorder="1" applyAlignment="1">
      <alignment vertical="center"/>
    </xf>
    <xf numFmtId="165" fontId="27" fillId="0" borderId="60" xfId="0" applyNumberFormat="1" applyFont="1" applyBorder="1" applyAlignment="1">
      <alignment vertical="center"/>
    </xf>
    <xf numFmtId="6" fontId="27" fillId="0" borderId="61" xfId="0" applyNumberFormat="1" applyFont="1" applyBorder="1" applyAlignment="1">
      <alignment vertical="center"/>
    </xf>
    <xf numFmtId="43" fontId="27" fillId="0" borderId="62" xfId="0" applyNumberFormat="1" applyFont="1" applyBorder="1" applyAlignment="1">
      <alignment vertical="center"/>
    </xf>
    <xf numFmtId="8" fontId="27" fillId="0" borderId="63" xfId="0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165" fontId="27" fillId="0" borderId="16" xfId="0" applyNumberFormat="1" applyFont="1" applyBorder="1" applyAlignment="1">
      <alignment horizontal="center" vertical="center" wrapText="1"/>
    </xf>
    <xf numFmtId="165" fontId="27" fillId="0" borderId="33" xfId="0" applyNumberFormat="1" applyFont="1" applyBorder="1" applyAlignment="1">
      <alignment vertical="center"/>
    </xf>
    <xf numFmtId="6" fontId="27" fillId="0" borderId="49" xfId="0" applyNumberFormat="1" applyFont="1" applyBorder="1" applyAlignment="1">
      <alignment horizontal="center" vertical="center"/>
    </xf>
    <xf numFmtId="6" fontId="27" fillId="0" borderId="65" xfId="0" applyNumberFormat="1" applyFont="1" applyBorder="1" applyAlignment="1">
      <alignment vertical="center"/>
    </xf>
    <xf numFmtId="6" fontId="27" fillId="0" borderId="55" xfId="0" applyNumberFormat="1" applyFont="1" applyBorder="1" applyAlignment="1">
      <alignment vertical="center"/>
    </xf>
    <xf numFmtId="6" fontId="27" fillId="0" borderId="66" xfId="0" applyNumberFormat="1" applyFont="1" applyBorder="1" applyAlignment="1">
      <alignment vertical="center"/>
    </xf>
    <xf numFmtId="6" fontId="27" fillId="0" borderId="67" xfId="0" applyNumberFormat="1" applyFont="1" applyBorder="1" applyAlignment="1">
      <alignment vertical="center"/>
    </xf>
    <xf numFmtId="6" fontId="27" fillId="0" borderId="68" xfId="0" applyNumberFormat="1" applyFont="1" applyBorder="1" applyAlignment="1">
      <alignment vertical="center"/>
    </xf>
    <xf numFmtId="0" fontId="27" fillId="0" borderId="6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8" fontId="30" fillId="0" borderId="1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30" fillId="0" borderId="0" xfId="0" applyNumberFormat="1" applyFont="1" applyAlignment="1">
      <alignment horizontal="center" vertical="center"/>
    </xf>
    <xf numFmtId="0" fontId="30" fillId="0" borderId="7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 wrapText="1"/>
    </xf>
    <xf numFmtId="0" fontId="18" fillId="0" borderId="12" xfId="3" applyBorder="1" applyAlignment="1" applyProtection="1">
      <alignment horizontal="center" vertical="center" wrapText="1"/>
    </xf>
    <xf numFmtId="0" fontId="21" fillId="0" borderId="12" xfId="1" applyBorder="1" applyAlignment="1" applyProtection="1">
      <alignment horizontal="center" vertical="center"/>
    </xf>
    <xf numFmtId="0" fontId="33" fillId="0" borderId="71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8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34" fillId="0" borderId="12" xfId="0" applyFont="1" applyBorder="1" applyAlignment="1">
      <alignment horizontal="center"/>
    </xf>
    <xf numFmtId="0" fontId="0" fillId="0" borderId="72" xfId="0" applyBorder="1"/>
    <xf numFmtId="9" fontId="0" fillId="0" borderId="73" xfId="0" applyNumberFormat="1" applyBorder="1"/>
    <xf numFmtId="0" fontId="0" fillId="0" borderId="73" xfId="0" applyBorder="1"/>
    <xf numFmtId="9" fontId="0" fillId="0" borderId="0" xfId="0" applyNumberFormat="1"/>
    <xf numFmtId="0" fontId="32" fillId="0" borderId="0" xfId="0" applyFont="1"/>
    <xf numFmtId="0" fontId="32" fillId="2" borderId="74" xfId="0" applyFont="1" applyFill="1" applyBorder="1" applyAlignment="1">
      <alignment horizontal="center" vertical="center" wrapText="1"/>
    </xf>
    <xf numFmtId="0" fontId="32" fillId="2" borderId="78" xfId="0" applyFont="1" applyFill="1" applyBorder="1" applyAlignment="1">
      <alignment horizontal="center" vertical="center" wrapText="1"/>
    </xf>
    <xf numFmtId="0" fontId="18" fillId="0" borderId="87" xfId="3" applyBorder="1" applyAlignment="1" applyProtection="1">
      <alignment horizontal="center" vertical="center" wrapText="1"/>
    </xf>
    <xf numFmtId="8" fontId="30" fillId="0" borderId="87" xfId="0" applyNumberFormat="1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32" fillId="2" borderId="103" xfId="0" applyFont="1" applyFill="1" applyBorder="1" applyAlignment="1">
      <alignment horizontal="center" vertical="center" wrapText="1"/>
    </xf>
    <xf numFmtId="0" fontId="32" fillId="2" borderId="104" xfId="0" applyFont="1" applyFill="1" applyBorder="1" applyAlignment="1">
      <alignment horizontal="center" vertical="center" wrapText="1"/>
    </xf>
    <xf numFmtId="0" fontId="32" fillId="2" borderId="105" xfId="0" applyFont="1" applyFill="1" applyBorder="1" applyAlignment="1">
      <alignment horizontal="center" vertical="center" wrapText="1"/>
    </xf>
    <xf numFmtId="0" fontId="32" fillId="2" borderId="106" xfId="0" applyFont="1" applyFill="1" applyBorder="1" applyAlignment="1">
      <alignment horizontal="center" vertical="center" wrapText="1"/>
    </xf>
    <xf numFmtId="0" fontId="21" fillId="0" borderId="12" xfId="1" applyBorder="1" applyAlignment="1" applyProtection="1">
      <alignment horizontal="center" vertical="center" wrapText="1"/>
    </xf>
    <xf numFmtId="0" fontId="21" fillId="0" borderId="87" xfId="1" applyBorder="1" applyAlignment="1">
      <alignment horizontal="center" vertical="center" wrapText="1"/>
    </xf>
    <xf numFmtId="0" fontId="30" fillId="0" borderId="114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/>
    </xf>
    <xf numFmtId="8" fontId="30" fillId="0" borderId="89" xfId="0" applyNumberFormat="1" applyFont="1" applyBorder="1" applyAlignment="1">
      <alignment horizontal="center" vertical="center"/>
    </xf>
    <xf numFmtId="0" fontId="36" fillId="0" borderId="87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14" fontId="31" fillId="0" borderId="12" xfId="0" applyNumberFormat="1" applyFont="1" applyBorder="1" applyAlignment="1">
      <alignment horizontal="center" vertical="center"/>
    </xf>
    <xf numFmtId="14" fontId="36" fillId="0" borderId="1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37" fillId="2" borderId="117" xfId="0" applyFont="1" applyFill="1" applyBorder="1" applyAlignment="1">
      <alignment horizontal="center" vertical="center"/>
    </xf>
    <xf numFmtId="0" fontId="35" fillId="0" borderId="108" xfId="0" applyFont="1" applyBorder="1" applyAlignment="1">
      <alignment horizontal="center" vertical="center" wrapText="1"/>
    </xf>
    <xf numFmtId="8" fontId="35" fillId="0" borderId="110" xfId="0" applyNumberFormat="1" applyFont="1" applyBorder="1" applyAlignment="1">
      <alignment horizontal="center" vertical="center"/>
    </xf>
    <xf numFmtId="0" fontId="35" fillId="0" borderId="109" xfId="0" applyFont="1" applyBorder="1" applyAlignment="1">
      <alignment horizontal="center" vertical="center" wrapText="1"/>
    </xf>
    <xf numFmtId="0" fontId="35" fillId="0" borderId="111" xfId="0" applyFont="1" applyBorder="1" applyAlignment="1">
      <alignment horizontal="center" vertical="center"/>
    </xf>
    <xf numFmtId="0" fontId="35" fillId="0" borderId="112" xfId="0" applyFont="1" applyBorder="1" applyAlignment="1">
      <alignment horizontal="center" vertical="center"/>
    </xf>
    <xf numFmtId="0" fontId="35" fillId="0" borderId="113" xfId="0" applyFont="1" applyBorder="1" applyAlignment="1">
      <alignment horizontal="center" vertical="center"/>
    </xf>
    <xf numFmtId="0" fontId="38" fillId="6" borderId="118" xfId="0" applyFont="1" applyFill="1" applyBorder="1" applyAlignment="1">
      <alignment horizontal="center" vertical="center"/>
    </xf>
    <xf numFmtId="0" fontId="39" fillId="0" borderId="119" xfId="0" applyFont="1" applyBorder="1" applyAlignment="1">
      <alignment horizontal="center" vertical="center" wrapText="1"/>
    </xf>
    <xf numFmtId="0" fontId="40" fillId="0" borderId="119" xfId="0" applyFont="1" applyBorder="1" applyAlignment="1">
      <alignment horizontal="center" vertical="center"/>
    </xf>
    <xf numFmtId="0" fontId="39" fillId="0" borderId="11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8" fontId="40" fillId="0" borderId="119" xfId="0" applyNumberFormat="1" applyFont="1" applyBorder="1" applyAlignment="1">
      <alignment horizontal="center" vertical="center"/>
    </xf>
    <xf numFmtId="0" fontId="0" fillId="0" borderId="90" xfId="0" applyBorder="1" applyAlignment="1">
      <alignment horizontal="center"/>
    </xf>
    <xf numFmtId="0" fontId="0" fillId="0" borderId="90" xfId="0" applyBorder="1" applyAlignment="1">
      <alignment horizontal="center" vertical="center"/>
    </xf>
    <xf numFmtId="0" fontId="42" fillId="0" borderId="121" xfId="1" applyFont="1" applyFill="1" applyBorder="1" applyAlignment="1">
      <alignment horizontal="center" vertical="center" wrapText="1"/>
    </xf>
    <xf numFmtId="0" fontId="21" fillId="0" borderId="122" xfId="1" applyBorder="1" applyAlignment="1" applyProtection="1">
      <alignment horizontal="center" vertical="center"/>
    </xf>
    <xf numFmtId="0" fontId="40" fillId="0" borderId="119" xfId="0" applyFont="1" applyBorder="1" applyAlignment="1">
      <alignment horizontal="center" vertical="center" wrapText="1"/>
    </xf>
    <xf numFmtId="0" fontId="21" fillId="0" borderId="119" xfId="1" applyFill="1" applyBorder="1" applyAlignment="1">
      <alignment horizontal="center" vertical="center" wrapText="1"/>
    </xf>
    <xf numFmtId="6" fontId="39" fillId="0" borderId="119" xfId="0" applyNumberFormat="1" applyFont="1" applyBorder="1" applyAlignment="1">
      <alignment horizontal="center" vertical="center"/>
    </xf>
    <xf numFmtId="0" fontId="43" fillId="0" borderId="123" xfId="0" applyFont="1" applyBorder="1" applyAlignment="1">
      <alignment horizontal="center" vertical="center" wrapText="1"/>
    </xf>
    <xf numFmtId="8" fontId="40" fillId="0" borderId="119" xfId="0" applyNumberFormat="1" applyFont="1" applyBorder="1" applyAlignment="1">
      <alignment horizontal="center" vertical="center" wrapText="1"/>
    </xf>
    <xf numFmtId="0" fontId="39" fillId="0" borderId="124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 wrapText="1"/>
    </xf>
    <xf numFmtId="0" fontId="45" fillId="7" borderId="120" xfId="0" applyFont="1" applyFill="1" applyBorder="1" applyAlignment="1">
      <alignment horizontal="center" vertical="center"/>
    </xf>
    <xf numFmtId="0" fontId="0" fillId="0" borderId="107" xfId="0" applyBorder="1" applyAlignment="1">
      <alignment horizontal="center"/>
    </xf>
    <xf numFmtId="0" fontId="0" fillId="0" borderId="89" xfId="0" applyBorder="1" applyAlignment="1">
      <alignment horizontal="center"/>
    </xf>
    <xf numFmtId="9" fontId="37" fillId="0" borderId="115" xfId="0" applyNumberFormat="1" applyFont="1" applyBorder="1" applyAlignment="1">
      <alignment horizontal="center" vertical="center"/>
    </xf>
    <xf numFmtId="9" fontId="37" fillId="0" borderId="126" xfId="0" applyNumberFormat="1" applyFont="1" applyBorder="1" applyAlignment="1">
      <alignment horizontal="center" vertical="center"/>
    </xf>
    <xf numFmtId="9" fontId="35" fillId="0" borderId="116" xfId="0" applyNumberFormat="1" applyFont="1" applyBorder="1" applyAlignment="1">
      <alignment horizontal="center"/>
    </xf>
    <xf numFmtId="0" fontId="38" fillId="6" borderId="127" xfId="0" applyFont="1" applyFill="1" applyBorder="1" applyAlignment="1">
      <alignment horizontal="center" vertical="center"/>
    </xf>
    <xf numFmtId="9" fontId="0" fillId="0" borderId="128" xfId="0" applyNumberFormat="1" applyBorder="1"/>
    <xf numFmtId="0" fontId="45" fillId="8" borderId="11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70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32" fillId="2" borderId="100" xfId="0" applyFont="1" applyFill="1" applyBorder="1" applyAlignment="1">
      <alignment horizontal="right"/>
    </xf>
    <xf numFmtId="0" fontId="32" fillId="2" borderId="101" xfId="0" applyFont="1" applyFill="1" applyBorder="1" applyAlignment="1">
      <alignment horizontal="right"/>
    </xf>
    <xf numFmtId="0" fontId="32" fillId="2" borderId="98" xfId="0" applyFont="1" applyFill="1" applyBorder="1" applyAlignment="1">
      <alignment horizontal="right"/>
    </xf>
    <xf numFmtId="0" fontId="32" fillId="2" borderId="99" xfId="0" applyFont="1" applyFill="1" applyBorder="1" applyAlignment="1">
      <alignment horizontal="right"/>
    </xf>
    <xf numFmtId="0" fontId="0" fillId="0" borderId="96" xfId="0" applyBorder="1" applyAlignment="1">
      <alignment horizontal="right"/>
    </xf>
    <xf numFmtId="0" fontId="0" fillId="0" borderId="97" xfId="0" applyBorder="1" applyAlignment="1">
      <alignment horizontal="right"/>
    </xf>
    <xf numFmtId="0" fontId="0" fillId="0" borderId="98" xfId="0" applyBorder="1" applyAlignment="1">
      <alignment horizontal="right"/>
    </xf>
    <xf numFmtId="0" fontId="0" fillId="0" borderId="99" xfId="0" applyBorder="1" applyAlignment="1">
      <alignment horizontal="right"/>
    </xf>
    <xf numFmtId="0" fontId="32" fillId="2" borderId="75" xfId="0" applyFont="1" applyFill="1" applyBorder="1" applyAlignment="1">
      <alignment horizontal="center" vertical="center" wrapText="1"/>
    </xf>
    <xf numFmtId="0" fontId="32" fillId="2" borderId="76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</cellXfs>
  <cellStyles count="4">
    <cellStyle name="Hyperlink" xfId="1" builtinId="8" customBuiltin="1"/>
    <cellStyle name="Hyperlink 2" xfId="3" xr:uid="{0DEFCAEE-D97D-4E65-9055-818DC59CAD8A}"/>
    <cellStyle name="Normal" xfId="0" builtinId="0"/>
    <cellStyle name="Normal 2" xfId="2" xr:uid="{1F6784E1-2357-4991-B909-B8DC938E5B72}"/>
  </cellStyles>
  <dxfs count="7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https://www.vertex42.com/?utm_source=project-budget&amp;utm_campaign=templates&amp;utm_content=titl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4433887</xdr:colOff>
      <xdr:row>0</xdr:row>
      <xdr:rowOff>85722</xdr:rowOff>
    </xdr:from>
    <xdr:to>
      <xdr:col>2</xdr:col>
      <xdr:colOff>263352</xdr:colOff>
      <xdr:row>0</xdr:row>
      <xdr:rowOff>423860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5D62D1-FB54-4DA6-88B7-7778F1E8D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85722"/>
          <a:ext cx="1511127" cy="33813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Vertex42 2019">
  <a:themeElements>
    <a:clrScheme name="Vertex42 - CalendarBold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batteryint.com/products/12-v-4-4-ah-4400-mah-18650-battery-12v-with-bms-lithium-battery-protection-board-12-6v-1a-charger?currency=USD&amp;utm_source=google&amp;utm_medium=cpc&amp;utm_campaign=Google%20Shopping&amp;stkn=12d3a63dd342&amp;gad_source=1&amp;gclid=CjwKCAjw26KxBhBDEiwAu6KXt3iIqWLngPTmqNH5hg8OaVgE2cUoKfuauxuPXFeDL53GBAOCfiAfsxoCMC0QAvD_BwE" TargetMode="External"/><Relationship Id="rId7" Type="http://schemas.openxmlformats.org/officeDocument/2006/relationships/hyperlink" Target="https://www.studica.com/studica-robotics-brand/5mm-hex-shaft-hub-kit" TargetMode="External"/><Relationship Id="rId2" Type="http://schemas.openxmlformats.org/officeDocument/2006/relationships/hyperlink" Target="https://www.servocity.com/dpst-heavy-duty-latching-toggle-switch/" TargetMode="External"/><Relationship Id="rId1" Type="http://schemas.openxmlformats.org/officeDocument/2006/relationships/hyperlink" Target="https://a.co/d/3e8Ma3H" TargetMode="External"/><Relationship Id="rId6" Type="http://schemas.openxmlformats.org/officeDocument/2006/relationships/hyperlink" Target="https://www.amazon.com/Converter-Charging-Waterproof-Compatible-Raspberry/dp/B0BNQ9XXCZ/ref=asc_df_B0BNQ5JNWZ/?tag=hyprod-20&amp;linkCode=df0&amp;hvadid=692875362841&amp;hvpos=&amp;hvnetw=g&amp;hvrand=3805068043443853868&amp;hvpone=&amp;hvptwo=&amp;hvqmt=&amp;hvdev=c&amp;hvdvcmdl=&amp;hvlocint=&amp;hvlocphy=9030291&amp;hvtargid=pla-2281435179298&amp;mcid=7099383f63493bdcaacf8de6b40a259d&amp;hvocijid=3805068043443853868-B0BNQ5JNWZ-&amp;hvexpln=73&amp;th=1" TargetMode="External"/><Relationship Id="rId5" Type="http://schemas.openxmlformats.org/officeDocument/2006/relationships/hyperlink" Target="https://www.servocity.com/1605-series-1-side-1-post-pillow-block-6mm-bore/" TargetMode="External"/><Relationship Id="rId4" Type="http://schemas.openxmlformats.org/officeDocument/2006/relationships/hyperlink" Target="https://www.servocity.com/connector-style-jst-xh-seri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vertex42.com/ExcelTemplates/project-budget.html" TargetMode="External"/><Relationship Id="rId1" Type="http://schemas.openxmlformats.org/officeDocument/2006/relationships/hyperlink" Target="https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3251-6F6A-466B-B0B1-DDAC002FECAE}">
  <dimension ref="A1:N80"/>
  <sheetViews>
    <sheetView showGridLines="0" topLeftCell="B1" zoomScale="80" zoomScaleNormal="80" workbookViewId="0">
      <selection activeCell="J23" sqref="J23"/>
    </sheetView>
  </sheetViews>
  <sheetFormatPr defaultRowHeight="11.25"/>
  <cols>
    <col min="1" max="1" width="2.125" style="1" hidden="1" customWidth="1"/>
    <col min="2" max="2" width="43.25" style="1" customWidth="1"/>
    <col min="3" max="3" width="6.875" style="1" bestFit="1" customWidth="1"/>
    <col min="4" max="4" width="6.625" style="1" customWidth="1"/>
    <col min="5" max="5" width="6.875" style="1" bestFit="1" customWidth="1"/>
    <col min="6" max="6" width="7.25" style="1" customWidth="1"/>
    <col min="7" max="11" width="6.75" style="1" customWidth="1"/>
    <col min="12" max="12" width="10.625" style="1" customWidth="1"/>
    <col min="13" max="13" width="6.625" style="1" customWidth="1"/>
    <col min="14" max="14" width="9.5" style="1" bestFit="1" customWidth="1"/>
    <col min="15" max="16384" width="9" style="1"/>
  </cols>
  <sheetData>
    <row r="1" spans="2:14" ht="40.15" customHeight="1">
      <c r="B1" s="28" t="s">
        <v>0</v>
      </c>
      <c r="N1" s="29"/>
    </row>
    <row r="2" spans="2:14" ht="21.75" customHeight="1">
      <c r="B2" s="37" t="s">
        <v>1</v>
      </c>
      <c r="C2" s="192" t="s">
        <v>2</v>
      </c>
      <c r="D2" s="192"/>
      <c r="E2" s="192"/>
      <c r="F2" s="192"/>
      <c r="G2" s="192"/>
      <c r="H2" s="192"/>
      <c r="I2" s="40"/>
      <c r="J2" s="40"/>
      <c r="K2" s="22"/>
      <c r="L2" s="39" t="s">
        <v>3</v>
      </c>
      <c r="N2" s="21"/>
    </row>
    <row r="3" spans="2:14" ht="18" customHeight="1">
      <c r="B3" s="37"/>
      <c r="C3" s="30"/>
      <c r="D3" s="31" t="s">
        <v>4</v>
      </c>
      <c r="E3" s="188" t="s">
        <v>5</v>
      </c>
      <c r="F3" s="188"/>
      <c r="G3" s="188"/>
      <c r="H3" s="189"/>
      <c r="I3" s="54"/>
      <c r="J3" s="54"/>
      <c r="K3" s="26" t="s">
        <v>6</v>
      </c>
      <c r="L3" s="32" t="s">
        <v>7</v>
      </c>
      <c r="M3" s="32" t="s">
        <v>8</v>
      </c>
      <c r="N3" s="32" t="s">
        <v>9</v>
      </c>
    </row>
    <row r="4" spans="2:14" ht="18" customHeight="1">
      <c r="C4" s="30"/>
      <c r="D4" s="31" t="s">
        <v>10</v>
      </c>
      <c r="E4" s="190">
        <v>45307</v>
      </c>
      <c r="F4" s="190"/>
      <c r="G4" s="190"/>
      <c r="H4" s="191"/>
      <c r="I4" s="55"/>
      <c r="J4" s="55"/>
      <c r="K4" s="4"/>
      <c r="L4" s="33">
        <f>SUBTOTAL(9,L9:L11)</f>
        <v>1250</v>
      </c>
      <c r="M4" s="33">
        <f>SUBTOTAL(9,L13:L16,L18:L22)</f>
        <v>831.0200000000001</v>
      </c>
      <c r="N4" s="61">
        <f>L4-M4</f>
        <v>418.9799999999999</v>
      </c>
    </row>
    <row r="5" spans="2:14" ht="15" customHeight="1">
      <c r="N5" s="24"/>
    </row>
    <row r="6" spans="2:14" ht="15" customHeight="1">
      <c r="B6" s="3"/>
      <c r="C6" s="198"/>
      <c r="D6" s="198"/>
      <c r="E6" s="198"/>
      <c r="F6" s="198"/>
      <c r="G6" s="198"/>
      <c r="H6" s="198"/>
      <c r="I6" s="198"/>
      <c r="J6" s="198"/>
      <c r="K6" s="198"/>
      <c r="L6" s="3"/>
      <c r="N6" s="23"/>
    </row>
    <row r="7" spans="2:14" ht="18.75" thickBot="1">
      <c r="B7" s="25"/>
      <c r="C7" s="195"/>
      <c r="D7" s="195"/>
      <c r="E7" s="195"/>
      <c r="F7" s="195"/>
      <c r="G7" s="195"/>
      <c r="H7" s="195"/>
      <c r="I7" s="195"/>
      <c r="J7" s="195"/>
      <c r="K7" s="195"/>
      <c r="L7" s="41"/>
      <c r="M7" s="20"/>
      <c r="N7" s="5"/>
    </row>
    <row r="8" spans="2:14" ht="21.75" thickTop="1" thickBot="1">
      <c r="B8" s="45" t="s">
        <v>11</v>
      </c>
      <c r="C8" s="196" t="s">
        <v>12</v>
      </c>
      <c r="D8" s="196"/>
      <c r="E8" s="196"/>
      <c r="F8" s="196"/>
      <c r="G8" s="196"/>
      <c r="H8" s="196"/>
      <c r="I8" s="196"/>
      <c r="J8" s="196"/>
      <c r="K8" s="197"/>
      <c r="L8" s="46" t="s">
        <v>13</v>
      </c>
      <c r="M8" s="27"/>
      <c r="N8" s="6"/>
    </row>
    <row r="9" spans="2:14" ht="21" thickTop="1">
      <c r="B9" s="44" t="s">
        <v>14</v>
      </c>
      <c r="C9" s="106">
        <v>1000</v>
      </c>
      <c r="D9" s="110"/>
      <c r="E9" s="108"/>
      <c r="F9" s="109"/>
      <c r="G9" s="99"/>
      <c r="H9" s="42"/>
      <c r="I9" s="43"/>
      <c r="J9" s="43"/>
      <c r="K9" s="43"/>
      <c r="L9" s="47">
        <f>SUM(C9:K9)</f>
        <v>1000</v>
      </c>
      <c r="M9" s="48"/>
      <c r="N9" s="2"/>
    </row>
    <row r="10" spans="2:14" ht="20.25">
      <c r="B10" s="38" t="s">
        <v>15</v>
      </c>
      <c r="C10" s="52">
        <v>50</v>
      </c>
      <c r="D10" s="87">
        <v>50</v>
      </c>
      <c r="E10" s="105">
        <v>100</v>
      </c>
      <c r="F10" s="90">
        <v>25</v>
      </c>
      <c r="G10" s="107">
        <v>25</v>
      </c>
      <c r="H10" s="35"/>
      <c r="I10" s="36"/>
      <c r="J10" s="36"/>
      <c r="K10" s="36"/>
      <c r="L10" s="53">
        <f>SUM(C10:K10)</f>
        <v>250</v>
      </c>
      <c r="M10" s="27"/>
      <c r="N10" s="2"/>
    </row>
    <row r="11" spans="2:14" ht="21" thickBot="1">
      <c r="B11" s="38"/>
      <c r="C11" s="34"/>
      <c r="D11" s="87"/>
      <c r="E11" s="84"/>
      <c r="F11" s="90"/>
      <c r="G11" s="93"/>
      <c r="H11" s="35"/>
      <c r="I11" s="36"/>
      <c r="J11" s="36"/>
      <c r="K11" s="36"/>
      <c r="L11" s="49"/>
      <c r="M11" s="27"/>
      <c r="N11" s="2"/>
    </row>
    <row r="12" spans="2:14" ht="21.75" thickTop="1" thickBot="1">
      <c r="B12" s="51" t="s">
        <v>16</v>
      </c>
      <c r="C12" s="196" t="s">
        <v>17</v>
      </c>
      <c r="D12" s="196"/>
      <c r="E12" s="196"/>
      <c r="F12" s="196"/>
      <c r="G12" s="196"/>
      <c r="H12" s="196"/>
      <c r="I12" s="196"/>
      <c r="J12" s="196"/>
      <c r="K12" s="197"/>
      <c r="L12" s="60">
        <f>SUBTOTAL(9,L13:L16)</f>
        <v>300.36</v>
      </c>
      <c r="M12" s="27"/>
      <c r="N12" s="6"/>
    </row>
    <row r="13" spans="2:14" ht="21" thickTop="1">
      <c r="B13" s="50" t="s">
        <v>18</v>
      </c>
      <c r="C13" s="56">
        <v>33.43</v>
      </c>
      <c r="D13" s="103">
        <v>49.99</v>
      </c>
      <c r="E13" s="101">
        <v>29.99</v>
      </c>
      <c r="F13" s="97">
        <v>44.95</v>
      </c>
      <c r="G13" s="99">
        <v>45</v>
      </c>
      <c r="H13" s="57">
        <v>75</v>
      </c>
      <c r="I13" s="58">
        <v>2</v>
      </c>
      <c r="J13" s="43"/>
      <c r="K13" s="43"/>
      <c r="L13" s="59">
        <f>SUM(C13:K13)</f>
        <v>280.36</v>
      </c>
      <c r="M13" s="27"/>
      <c r="N13" s="2"/>
    </row>
    <row r="14" spans="2:14" ht="20.25">
      <c r="B14" s="38"/>
      <c r="C14" s="34"/>
      <c r="D14" s="87"/>
      <c r="E14" s="84"/>
      <c r="F14" s="90"/>
      <c r="G14" s="93"/>
      <c r="H14" s="35"/>
      <c r="I14" s="36"/>
      <c r="J14" s="36"/>
      <c r="K14" s="36"/>
      <c r="L14" s="49"/>
      <c r="M14" s="27"/>
      <c r="N14" s="2"/>
    </row>
    <row r="15" spans="2:14" ht="20.25">
      <c r="B15" s="38" t="s">
        <v>19</v>
      </c>
      <c r="C15" s="52">
        <v>20</v>
      </c>
      <c r="D15" s="87"/>
      <c r="E15" s="84"/>
      <c r="F15" s="90"/>
      <c r="G15" s="93"/>
      <c r="H15" s="35"/>
      <c r="I15" s="36"/>
      <c r="J15" s="36"/>
      <c r="K15" s="36"/>
      <c r="L15" s="49">
        <f>SUM(C15:K15)</f>
        <v>20</v>
      </c>
      <c r="M15" s="27"/>
      <c r="N15" s="2"/>
    </row>
    <row r="16" spans="2:14" ht="20.25">
      <c r="B16" s="64"/>
      <c r="C16" s="65"/>
      <c r="D16" s="104"/>
      <c r="E16" s="102"/>
      <c r="F16" s="98"/>
      <c r="G16" s="100"/>
      <c r="H16" s="66"/>
      <c r="I16" s="67"/>
      <c r="J16" s="67"/>
      <c r="K16" s="67"/>
      <c r="L16" s="68"/>
      <c r="M16" s="27"/>
      <c r="N16" s="2"/>
    </row>
    <row r="17" spans="2:14" ht="20.25">
      <c r="B17" s="81" t="s">
        <v>20</v>
      </c>
      <c r="C17" s="193" t="s">
        <v>21</v>
      </c>
      <c r="D17" s="194"/>
      <c r="E17" s="194"/>
      <c r="F17" s="194"/>
      <c r="G17" s="194"/>
      <c r="H17" s="194"/>
      <c r="I17" s="194"/>
      <c r="J17" s="194"/>
      <c r="K17" s="194"/>
      <c r="L17" s="82">
        <f>SUBTOTAL(9,L18:L22)</f>
        <v>530.66</v>
      </c>
      <c r="M17" s="27"/>
      <c r="N17" s="6"/>
    </row>
    <row r="18" spans="2:14" ht="20.25">
      <c r="B18" s="69" t="s">
        <v>22</v>
      </c>
      <c r="C18" s="70">
        <v>30</v>
      </c>
      <c r="D18" s="86">
        <v>11.55</v>
      </c>
      <c r="E18" s="83">
        <v>8.9499999999999993</v>
      </c>
      <c r="F18" s="89"/>
      <c r="G18" s="92"/>
      <c r="H18" s="71"/>
      <c r="I18" s="72"/>
      <c r="J18" s="72"/>
      <c r="K18" s="72"/>
      <c r="L18" s="73">
        <f>SUM(C18:K18)</f>
        <v>50.5</v>
      </c>
      <c r="M18" s="27"/>
      <c r="N18" s="2"/>
    </row>
    <row r="19" spans="2:14" ht="20.25">
      <c r="B19" s="74" t="s">
        <v>23</v>
      </c>
      <c r="C19" s="111">
        <f>44.99*3</f>
        <v>134.97</v>
      </c>
      <c r="D19" s="112">
        <v>44.95</v>
      </c>
      <c r="E19" s="95">
        <f>1.29*3</f>
        <v>3.87</v>
      </c>
      <c r="F19" s="96"/>
      <c r="G19" s="93"/>
      <c r="H19" s="35"/>
      <c r="I19" s="36"/>
      <c r="J19" s="36"/>
      <c r="K19" s="36"/>
      <c r="L19" s="75">
        <f>SUM(C19:K19)</f>
        <v>183.79000000000002</v>
      </c>
      <c r="M19" s="27"/>
      <c r="N19" s="2"/>
    </row>
    <row r="20" spans="2:14" ht="20.25">
      <c r="B20" s="74" t="s">
        <v>24</v>
      </c>
      <c r="C20" s="34">
        <f>2*29.99</f>
        <v>59.98</v>
      </c>
      <c r="D20" s="87">
        <f>7.99*3</f>
        <v>23.97</v>
      </c>
      <c r="E20" s="84"/>
      <c r="F20" s="90"/>
      <c r="G20" s="93"/>
      <c r="H20" s="35"/>
      <c r="I20" s="36"/>
      <c r="J20" s="36"/>
      <c r="K20" s="36"/>
      <c r="L20" s="75">
        <f>SUM(C20:K20)</f>
        <v>83.949999999999989</v>
      </c>
      <c r="M20" s="27"/>
      <c r="N20" s="2"/>
    </row>
    <row r="21" spans="2:14" ht="20.25">
      <c r="B21" s="74" t="s">
        <v>25</v>
      </c>
      <c r="C21" s="34">
        <v>45</v>
      </c>
      <c r="D21" s="87">
        <v>23.99</v>
      </c>
      <c r="E21" s="84">
        <v>10</v>
      </c>
      <c r="F21" s="90">
        <v>33.43</v>
      </c>
      <c r="G21" s="93"/>
      <c r="H21" s="35"/>
      <c r="I21" s="36"/>
      <c r="J21" s="36"/>
      <c r="K21" s="36"/>
      <c r="L21" s="75">
        <f>SUM(C21:K21)</f>
        <v>112.41999999999999</v>
      </c>
      <c r="M21" s="27"/>
      <c r="N21" s="2"/>
    </row>
    <row r="22" spans="2:14" ht="18" customHeight="1">
      <c r="B22" s="76" t="s">
        <v>26</v>
      </c>
      <c r="C22" s="77">
        <v>100</v>
      </c>
      <c r="D22" s="88"/>
      <c r="E22" s="85"/>
      <c r="F22" s="91"/>
      <c r="G22" s="94"/>
      <c r="H22" s="78"/>
      <c r="I22" s="79"/>
      <c r="J22" s="79"/>
      <c r="K22" s="79"/>
      <c r="L22" s="80">
        <f>SUM(C22:K22)</f>
        <v>100</v>
      </c>
    </row>
    <row r="23" spans="2:14" ht="18" customHeight="1"/>
    <row r="24" spans="2:14" ht="18" customHeight="1"/>
    <row r="25" spans="2:14" ht="18" customHeight="1"/>
    <row r="26" spans="2:14" ht="18" customHeight="1"/>
    <row r="27" spans="2:14" ht="18" customHeight="1"/>
    <row r="28" spans="2:14" ht="18" customHeight="1"/>
    <row r="29" spans="2:14" ht="18" customHeight="1"/>
    <row r="30" spans="2:14" ht="18" customHeight="1"/>
    <row r="31" spans="2:14" ht="18" customHeight="1"/>
    <row r="32" spans="2:1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</sheetData>
  <mergeCells count="10">
    <mergeCell ref="E3:H3"/>
    <mergeCell ref="E4:H4"/>
    <mergeCell ref="C2:H2"/>
    <mergeCell ref="C17:K17"/>
    <mergeCell ref="C7:K7"/>
    <mergeCell ref="C8:K8"/>
    <mergeCell ref="C12:K12"/>
    <mergeCell ref="C6:D6"/>
    <mergeCell ref="E6:F6"/>
    <mergeCell ref="G6:K6"/>
  </mergeCells>
  <conditionalFormatting sqref="C7">
    <cfRule type="containsText" dxfId="6" priority="3" operator="containsText" text="Vertex42.com">
      <formula>NOT(ISERROR(SEARCH("Vertex42.com",C7)))</formula>
    </cfRule>
  </conditionalFormatting>
  <printOptions horizontalCentered="1"/>
  <pageMargins left="0.35" right="0.35" top="0.35" bottom="0.5" header="0.3" footer="0.25"/>
  <pageSetup orientation="landscape" horizontalDpi="1200" verticalDpi="1200" r:id="rId1"/>
  <headerFooter>
    <oddFooter>&amp;L&amp;"Arial,Regular"&amp;8&amp;K01+048https://www.vertex42.com/ExcelTemplates/project-budget.html&amp;C&amp;9Page &amp;P of &amp;N&amp;R&amp;"Arial,Regular"&amp;8&amp;K01+047Project Budget Template © 2019 by Vertex42.com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A8EF-A345-4650-8071-35FAD5E4B332}">
  <dimension ref="A1:O37"/>
  <sheetViews>
    <sheetView tabSelected="1" topLeftCell="B14" zoomScale="70" zoomScaleNormal="70" workbookViewId="0">
      <selection activeCell="G34" sqref="G34"/>
    </sheetView>
  </sheetViews>
  <sheetFormatPr defaultRowHeight="14.25"/>
  <cols>
    <col min="2" max="2" width="17.25" customWidth="1"/>
    <col min="4" max="4" width="17.125" customWidth="1"/>
    <col min="5" max="5" width="27.375" bestFit="1" customWidth="1"/>
    <col min="6" max="6" width="15.5" bestFit="1" customWidth="1"/>
    <col min="7" max="7" width="13.75" bestFit="1" customWidth="1"/>
    <col min="8" max="8" width="9.875" customWidth="1"/>
    <col min="9" max="9" width="18" customWidth="1"/>
    <col min="10" max="10" width="25.375" customWidth="1"/>
    <col min="13" max="13" width="19.125" customWidth="1"/>
  </cols>
  <sheetData>
    <row r="1" spans="1:15" ht="14.25" customHeight="1">
      <c r="A1" s="199" t="s">
        <v>27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</row>
    <row r="2" spans="1:15" ht="14.2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1:15" ht="28.5">
      <c r="A3" s="139" t="s">
        <v>28</v>
      </c>
      <c r="B3" s="139" t="s">
        <v>29</v>
      </c>
      <c r="C3" s="140" t="s">
        <v>30</v>
      </c>
      <c r="D3" s="141" t="s">
        <v>31</v>
      </c>
      <c r="E3" s="142" t="s">
        <v>32</v>
      </c>
      <c r="F3" s="142" t="s">
        <v>33</v>
      </c>
      <c r="G3" s="140" t="s">
        <v>34</v>
      </c>
      <c r="H3" s="141" t="s">
        <v>35</v>
      </c>
      <c r="I3" s="140" t="s">
        <v>36</v>
      </c>
      <c r="J3" s="142" t="s">
        <v>37</v>
      </c>
      <c r="K3" s="142" t="s">
        <v>38</v>
      </c>
      <c r="L3" s="141" t="s">
        <v>39</v>
      </c>
      <c r="M3" s="143" t="s">
        <v>40</v>
      </c>
    </row>
    <row r="4" spans="1:15" ht="24">
      <c r="A4" s="180">
        <v>1</v>
      </c>
      <c r="B4" s="121" t="s">
        <v>41</v>
      </c>
      <c r="C4" s="120">
        <v>1</v>
      </c>
      <c r="D4" s="126" t="s">
        <v>42</v>
      </c>
      <c r="E4" s="120" t="s">
        <v>43</v>
      </c>
      <c r="F4" s="120" t="s">
        <v>44</v>
      </c>
      <c r="G4" s="120" t="s">
        <v>45</v>
      </c>
      <c r="H4" s="120" t="s">
        <v>46</v>
      </c>
      <c r="I4" s="120">
        <v>4292</v>
      </c>
      <c r="J4" s="137" t="s">
        <v>47</v>
      </c>
      <c r="K4" s="138">
        <v>45</v>
      </c>
      <c r="L4" s="138">
        <f>C4*K4</f>
        <v>45</v>
      </c>
      <c r="M4" s="149" t="s">
        <v>48</v>
      </c>
    </row>
    <row r="5" spans="1:15" ht="24">
      <c r="A5" s="181">
        <v>2</v>
      </c>
      <c r="B5" s="118" t="s">
        <v>49</v>
      </c>
      <c r="C5" s="63">
        <v>1</v>
      </c>
      <c r="D5" s="119" t="s">
        <v>42</v>
      </c>
      <c r="E5" s="63" t="s">
        <v>50</v>
      </c>
      <c r="F5" s="63" t="s">
        <v>44</v>
      </c>
      <c r="G5" s="63" t="s">
        <v>51</v>
      </c>
      <c r="H5" s="63" t="s">
        <v>46</v>
      </c>
      <c r="I5" s="63">
        <v>5033</v>
      </c>
      <c r="J5" s="122" t="s">
        <v>52</v>
      </c>
      <c r="K5" s="113">
        <v>44.95</v>
      </c>
      <c r="L5" s="113">
        <f>C5*K5</f>
        <v>44.95</v>
      </c>
      <c r="M5" s="150" t="s">
        <v>48</v>
      </c>
      <c r="N5" s="115"/>
    </row>
    <row r="6" spans="1:15" ht="15.75">
      <c r="A6" s="168">
        <v>3</v>
      </c>
      <c r="B6" s="118" t="s">
        <v>53</v>
      </c>
      <c r="C6" s="63">
        <v>3</v>
      </c>
      <c r="D6" s="63" t="s">
        <v>54</v>
      </c>
      <c r="E6" s="63" t="s">
        <v>55</v>
      </c>
      <c r="F6" s="63" t="s">
        <v>44</v>
      </c>
      <c r="G6" s="63" t="s">
        <v>56</v>
      </c>
      <c r="H6" s="63" t="s">
        <v>57</v>
      </c>
      <c r="I6" s="63">
        <v>76272</v>
      </c>
      <c r="J6" s="123" t="s">
        <v>58</v>
      </c>
      <c r="K6" s="113">
        <v>29.99</v>
      </c>
      <c r="L6" s="113">
        <f t="shared" ref="L6:L12" si="0">C6*K6</f>
        <v>89.97</v>
      </c>
      <c r="M6" s="151" t="s">
        <v>48</v>
      </c>
    </row>
    <row r="7" spans="1:15" ht="43.5">
      <c r="A7" s="168">
        <v>4</v>
      </c>
      <c r="B7" s="172" t="s">
        <v>59</v>
      </c>
      <c r="C7" s="164">
        <v>3</v>
      </c>
      <c r="D7" s="164" t="s">
        <v>60</v>
      </c>
      <c r="E7" s="165" t="s">
        <v>61</v>
      </c>
      <c r="F7" s="164" t="s">
        <v>62</v>
      </c>
      <c r="G7" s="165" t="s">
        <v>63</v>
      </c>
      <c r="H7" s="164" t="s">
        <v>57</v>
      </c>
      <c r="I7" s="164">
        <v>76288</v>
      </c>
      <c r="J7" s="173" t="s">
        <v>64</v>
      </c>
      <c r="K7" s="174">
        <v>14</v>
      </c>
      <c r="L7" s="167">
        <v>40.67</v>
      </c>
      <c r="M7" s="187" t="s">
        <v>48</v>
      </c>
    </row>
    <row r="8" spans="1:15" ht="72">
      <c r="A8" s="168">
        <v>5</v>
      </c>
      <c r="B8" s="118" t="s">
        <v>65</v>
      </c>
      <c r="C8" s="63">
        <v>3</v>
      </c>
      <c r="D8" s="127" t="s">
        <v>66</v>
      </c>
      <c r="E8" s="63" t="s">
        <v>67</v>
      </c>
      <c r="F8" s="63" t="s">
        <v>44</v>
      </c>
      <c r="G8" s="63" t="s">
        <v>68</v>
      </c>
      <c r="H8" s="63" t="s">
        <v>69</v>
      </c>
      <c r="I8" s="128" t="s">
        <v>70</v>
      </c>
      <c r="J8" s="122" t="s">
        <v>71</v>
      </c>
      <c r="K8" s="113">
        <v>44.99</v>
      </c>
      <c r="L8" s="113">
        <f>C8*K8</f>
        <v>134.97</v>
      </c>
      <c r="M8" s="151" t="s">
        <v>48</v>
      </c>
    </row>
    <row r="9" spans="1:15" ht="36">
      <c r="A9" s="168">
        <v>6</v>
      </c>
      <c r="B9" s="124" t="s">
        <v>72</v>
      </c>
      <c r="C9" s="63">
        <v>3</v>
      </c>
      <c r="D9" s="119" t="s">
        <v>60</v>
      </c>
      <c r="E9" s="119" t="s">
        <v>73</v>
      </c>
      <c r="F9" s="119" t="s">
        <v>44</v>
      </c>
      <c r="G9" s="119" t="s">
        <v>68</v>
      </c>
      <c r="H9" s="119" t="s">
        <v>69</v>
      </c>
      <c r="I9" s="129" t="s">
        <v>74</v>
      </c>
      <c r="J9" s="122" t="s">
        <v>75</v>
      </c>
      <c r="K9" s="113">
        <v>7.99</v>
      </c>
      <c r="L9" s="113">
        <f t="shared" si="0"/>
        <v>23.97</v>
      </c>
      <c r="M9" s="152" t="s">
        <v>48</v>
      </c>
    </row>
    <row r="10" spans="1:15" ht="28.5">
      <c r="A10" s="168">
        <v>7</v>
      </c>
      <c r="B10" s="124" t="s">
        <v>76</v>
      </c>
      <c r="C10" s="63">
        <v>3</v>
      </c>
      <c r="D10" s="119" t="s">
        <v>77</v>
      </c>
      <c r="E10" s="119" t="s">
        <v>78</v>
      </c>
      <c r="F10" s="119" t="s">
        <v>44</v>
      </c>
      <c r="G10" s="119" t="s">
        <v>68</v>
      </c>
      <c r="H10" s="119" t="s">
        <v>69</v>
      </c>
      <c r="I10" s="125" t="s">
        <v>79</v>
      </c>
      <c r="J10" s="144" t="s">
        <v>80</v>
      </c>
      <c r="K10" s="113">
        <v>3.99</v>
      </c>
      <c r="L10" s="113">
        <f t="shared" si="0"/>
        <v>11.97</v>
      </c>
      <c r="M10" s="152" t="s">
        <v>48</v>
      </c>
    </row>
    <row r="11" spans="1:15" ht="57.75">
      <c r="A11" s="168">
        <v>8</v>
      </c>
      <c r="B11" s="118" t="s">
        <v>81</v>
      </c>
      <c r="C11" s="63">
        <v>3</v>
      </c>
      <c r="D11" s="63" t="s">
        <v>60</v>
      </c>
      <c r="E11" s="63" t="s">
        <v>82</v>
      </c>
      <c r="F11" s="63" t="s">
        <v>44</v>
      </c>
      <c r="G11" s="63" t="s">
        <v>68</v>
      </c>
      <c r="H11" s="62" t="s">
        <v>69</v>
      </c>
      <c r="I11" s="62" t="s">
        <v>83</v>
      </c>
      <c r="J11" s="144" t="s">
        <v>84</v>
      </c>
      <c r="K11" s="113">
        <v>7.99</v>
      </c>
      <c r="L11" s="113">
        <f t="shared" si="0"/>
        <v>23.97</v>
      </c>
      <c r="M11" s="151" t="s">
        <v>48</v>
      </c>
    </row>
    <row r="12" spans="1:15" ht="15.75">
      <c r="A12" s="168">
        <v>9</v>
      </c>
      <c r="B12" s="118" t="s">
        <v>85</v>
      </c>
      <c r="C12" s="63">
        <v>1</v>
      </c>
      <c r="D12" s="63" t="s">
        <v>86</v>
      </c>
      <c r="E12" s="63" t="s">
        <v>87</v>
      </c>
      <c r="F12" s="63" t="s">
        <v>44</v>
      </c>
      <c r="G12" s="63" t="s">
        <v>88</v>
      </c>
      <c r="H12" s="63" t="s">
        <v>89</v>
      </c>
      <c r="I12" s="62" t="s">
        <v>90</v>
      </c>
      <c r="J12" s="171" t="s">
        <v>91</v>
      </c>
      <c r="K12" s="113">
        <v>23.99</v>
      </c>
      <c r="L12" s="113">
        <f t="shared" si="0"/>
        <v>23.99</v>
      </c>
      <c r="M12" s="151" t="s">
        <v>48</v>
      </c>
    </row>
    <row r="13" spans="1:15" ht="60.75">
      <c r="A13" s="169">
        <v>10</v>
      </c>
      <c r="B13" s="163" t="s">
        <v>92</v>
      </c>
      <c r="C13" s="164">
        <v>1</v>
      </c>
      <c r="D13" s="165" t="s">
        <v>54</v>
      </c>
      <c r="E13" s="165" t="s">
        <v>93</v>
      </c>
      <c r="F13" s="164" t="s">
        <v>44</v>
      </c>
      <c r="G13" s="165" t="s">
        <v>56</v>
      </c>
      <c r="H13" s="165" t="s">
        <v>94</v>
      </c>
      <c r="I13" s="166" t="s">
        <v>95</v>
      </c>
      <c r="J13" s="170" t="s">
        <v>96</v>
      </c>
      <c r="K13" s="167">
        <v>8.99</v>
      </c>
      <c r="L13" s="167">
        <v>8.99</v>
      </c>
      <c r="M13" s="187" t="s">
        <v>48</v>
      </c>
    </row>
    <row r="14" spans="1:15" ht="15.75">
      <c r="A14" s="168">
        <v>11</v>
      </c>
      <c r="B14" s="118" t="s">
        <v>97</v>
      </c>
      <c r="C14" s="63">
        <v>1</v>
      </c>
      <c r="D14" s="63" t="s">
        <v>54</v>
      </c>
      <c r="E14" s="119" t="s">
        <v>98</v>
      </c>
      <c r="F14" s="63" t="s">
        <v>44</v>
      </c>
      <c r="G14" s="63" t="s">
        <v>99</v>
      </c>
      <c r="H14" s="63" t="s">
        <v>46</v>
      </c>
      <c r="I14" s="63" t="s">
        <v>98</v>
      </c>
      <c r="J14" s="120" t="s">
        <v>98</v>
      </c>
      <c r="K14" s="63" t="s">
        <v>100</v>
      </c>
      <c r="L14" s="113">
        <v>0</v>
      </c>
      <c r="M14" s="153" t="s">
        <v>48</v>
      </c>
    </row>
    <row r="15" spans="1:15" ht="15.75">
      <c r="A15" s="168">
        <v>12</v>
      </c>
      <c r="B15" s="118" t="s">
        <v>101</v>
      </c>
      <c r="C15" s="63">
        <v>1</v>
      </c>
      <c r="D15" s="63" t="s">
        <v>54</v>
      </c>
      <c r="E15" s="119" t="s">
        <v>98</v>
      </c>
      <c r="F15" s="63" t="s">
        <v>44</v>
      </c>
      <c r="G15" s="63" t="s">
        <v>99</v>
      </c>
      <c r="H15" s="63" t="s">
        <v>46</v>
      </c>
      <c r="I15" s="63" t="s">
        <v>98</v>
      </c>
      <c r="J15" s="120" t="s">
        <v>98</v>
      </c>
      <c r="K15" s="63" t="s">
        <v>100</v>
      </c>
      <c r="L15" s="113">
        <v>0</v>
      </c>
      <c r="M15" s="153" t="s">
        <v>48</v>
      </c>
    </row>
    <row r="16" spans="1:15" ht="33">
      <c r="A16" s="168">
        <v>13</v>
      </c>
      <c r="B16" s="172" t="s">
        <v>102</v>
      </c>
      <c r="C16" s="164">
        <v>1</v>
      </c>
      <c r="D16" s="165" t="s">
        <v>54</v>
      </c>
      <c r="E16" s="165" t="s">
        <v>103</v>
      </c>
      <c r="F16" s="164" t="s">
        <v>44</v>
      </c>
      <c r="G16" s="164" t="s">
        <v>56</v>
      </c>
      <c r="H16" s="164" t="s">
        <v>69</v>
      </c>
      <c r="I16" s="177" t="s">
        <v>104</v>
      </c>
      <c r="J16" s="178" t="s">
        <v>105</v>
      </c>
      <c r="K16" s="167">
        <v>38.99</v>
      </c>
      <c r="L16" s="167">
        <v>38.99</v>
      </c>
      <c r="M16" s="179" t="s">
        <v>48</v>
      </c>
      <c r="O16" s="23"/>
    </row>
    <row r="17" spans="1:13" ht="43.5">
      <c r="A17" s="168">
        <v>14</v>
      </c>
      <c r="B17" s="118" t="s">
        <v>106</v>
      </c>
      <c r="C17" s="63">
        <v>1</v>
      </c>
      <c r="D17" s="119" t="s">
        <v>107</v>
      </c>
      <c r="E17" s="119" t="s">
        <v>108</v>
      </c>
      <c r="F17" s="63" t="s">
        <v>44</v>
      </c>
      <c r="G17" s="119" t="s">
        <v>68</v>
      </c>
      <c r="H17" s="119" t="s">
        <v>69</v>
      </c>
      <c r="I17" s="63">
        <v>605049</v>
      </c>
      <c r="J17" s="145" t="s">
        <v>109</v>
      </c>
      <c r="K17" s="113">
        <v>6.99</v>
      </c>
      <c r="L17" s="113">
        <f>K17*C17</f>
        <v>6.99</v>
      </c>
      <c r="M17" s="151" t="s">
        <v>48</v>
      </c>
    </row>
    <row r="18" spans="1:13" ht="48" customHeight="1">
      <c r="A18" s="168">
        <v>15</v>
      </c>
      <c r="B18" s="172" t="s">
        <v>110</v>
      </c>
      <c r="C18" s="172">
        <v>1</v>
      </c>
      <c r="D18" s="163" t="s">
        <v>111</v>
      </c>
      <c r="E18" s="163" t="s">
        <v>112</v>
      </c>
      <c r="F18" s="164" t="s">
        <v>44</v>
      </c>
      <c r="G18" s="163" t="s">
        <v>68</v>
      </c>
      <c r="H18" s="163" t="s">
        <v>57</v>
      </c>
      <c r="I18" s="163" t="s">
        <v>113</v>
      </c>
      <c r="J18" s="175" t="s">
        <v>114</v>
      </c>
      <c r="K18" s="176">
        <v>3.99</v>
      </c>
      <c r="L18" s="176">
        <v>8.77</v>
      </c>
      <c r="M18" s="187" t="s">
        <v>48</v>
      </c>
    </row>
    <row r="19" spans="1:13" ht="15.75">
      <c r="A19" s="168">
        <v>16</v>
      </c>
      <c r="B19" s="118" t="s">
        <v>115</v>
      </c>
      <c r="C19" s="63">
        <v>1</v>
      </c>
      <c r="D19" s="119" t="s">
        <v>116</v>
      </c>
      <c r="E19" s="119" t="s">
        <v>117</v>
      </c>
      <c r="F19" s="63" t="s">
        <v>44</v>
      </c>
      <c r="G19" s="62" t="s">
        <v>118</v>
      </c>
      <c r="H19" s="119" t="s">
        <v>119</v>
      </c>
      <c r="I19" s="63" t="s">
        <v>98</v>
      </c>
      <c r="J19" s="120" t="s">
        <v>98</v>
      </c>
      <c r="K19" s="113">
        <v>33.43</v>
      </c>
      <c r="L19" s="113">
        <f>K19*C19</f>
        <v>33.43</v>
      </c>
      <c r="M19" s="153" t="s">
        <v>48</v>
      </c>
    </row>
    <row r="20" spans="1:13" ht="30.75">
      <c r="A20" s="168">
        <v>17</v>
      </c>
      <c r="B20" s="118" t="s">
        <v>120</v>
      </c>
      <c r="C20" s="63">
        <v>15</v>
      </c>
      <c r="D20" s="63" t="s">
        <v>121</v>
      </c>
      <c r="E20" s="63" t="s">
        <v>122</v>
      </c>
      <c r="F20" s="63" t="s">
        <v>44</v>
      </c>
      <c r="G20" s="62" t="s">
        <v>123</v>
      </c>
      <c r="H20" s="63" t="s">
        <v>46</v>
      </c>
      <c r="I20" s="63" t="s">
        <v>98</v>
      </c>
      <c r="J20" s="120" t="s">
        <v>98</v>
      </c>
      <c r="K20" s="113">
        <v>0.67</v>
      </c>
      <c r="L20" s="113">
        <f t="shared" ref="L20:L22" si="1">K20*C20</f>
        <v>10.050000000000001</v>
      </c>
      <c r="M20" s="153" t="s">
        <v>48</v>
      </c>
    </row>
    <row r="21" spans="1:13" ht="15.75">
      <c r="A21" s="168">
        <v>18</v>
      </c>
      <c r="B21" s="118" t="s">
        <v>124</v>
      </c>
      <c r="C21" s="63">
        <v>15</v>
      </c>
      <c r="D21" s="63" t="s">
        <v>121</v>
      </c>
      <c r="E21" s="63" t="s">
        <v>125</v>
      </c>
      <c r="F21" s="63" t="s">
        <v>44</v>
      </c>
      <c r="G21" s="62" t="s">
        <v>123</v>
      </c>
      <c r="H21" s="63" t="s">
        <v>46</v>
      </c>
      <c r="I21" s="63" t="s">
        <v>98</v>
      </c>
      <c r="J21" s="63" t="s">
        <v>98</v>
      </c>
      <c r="K21" s="113">
        <v>0.2</v>
      </c>
      <c r="L21" s="113">
        <f t="shared" si="1"/>
        <v>3</v>
      </c>
      <c r="M21" s="153" t="s">
        <v>48</v>
      </c>
    </row>
    <row r="22" spans="1:13" ht="15.75">
      <c r="A22" s="168">
        <v>19</v>
      </c>
      <c r="B22" s="118" t="s">
        <v>126</v>
      </c>
      <c r="C22" s="63">
        <v>3</v>
      </c>
      <c r="D22" s="63" t="s">
        <v>127</v>
      </c>
      <c r="E22" s="119" t="s">
        <v>128</v>
      </c>
      <c r="F22" s="63" t="s">
        <v>44</v>
      </c>
      <c r="G22" s="63" t="s">
        <v>129</v>
      </c>
      <c r="H22" s="63" t="s">
        <v>46</v>
      </c>
      <c r="I22" s="63" t="s">
        <v>98</v>
      </c>
      <c r="J22" s="63"/>
      <c r="K22" s="113">
        <v>25</v>
      </c>
      <c r="L22" s="113">
        <f t="shared" si="1"/>
        <v>75</v>
      </c>
      <c r="M22" s="153" t="s">
        <v>48</v>
      </c>
    </row>
    <row r="23" spans="1:13" ht="15.75">
      <c r="A23" s="168">
        <v>20</v>
      </c>
      <c r="B23" s="118" t="s">
        <v>130</v>
      </c>
      <c r="C23" s="63">
        <v>1</v>
      </c>
      <c r="D23" s="63" t="s">
        <v>127</v>
      </c>
      <c r="E23" s="119" t="s">
        <v>131</v>
      </c>
      <c r="F23" s="63" t="s">
        <v>132</v>
      </c>
      <c r="G23" s="63" t="s">
        <v>133</v>
      </c>
      <c r="H23" s="63" t="s">
        <v>134</v>
      </c>
      <c r="I23" s="63">
        <v>21</v>
      </c>
      <c r="J23" s="63" t="s">
        <v>98</v>
      </c>
      <c r="K23" s="63" t="s">
        <v>98</v>
      </c>
      <c r="L23" s="63"/>
      <c r="M23" s="153" t="s">
        <v>48</v>
      </c>
    </row>
    <row r="24" spans="1:13" ht="15.75">
      <c r="A24" s="168">
        <v>21</v>
      </c>
      <c r="B24" s="118" t="s">
        <v>22</v>
      </c>
      <c r="C24" s="63">
        <v>1</v>
      </c>
      <c r="D24" s="63" t="s">
        <v>127</v>
      </c>
      <c r="E24" s="119" t="s">
        <v>135</v>
      </c>
      <c r="F24" s="63" t="s">
        <v>132</v>
      </c>
      <c r="G24" s="63" t="s">
        <v>133</v>
      </c>
      <c r="H24" s="62" t="s">
        <v>136</v>
      </c>
      <c r="I24" s="63">
        <v>22</v>
      </c>
      <c r="J24" s="63" t="s">
        <v>98</v>
      </c>
      <c r="K24" s="63" t="s">
        <v>98</v>
      </c>
      <c r="L24" s="63"/>
      <c r="M24" s="153" t="s">
        <v>48</v>
      </c>
    </row>
    <row r="25" spans="1:13" ht="15.75">
      <c r="A25" s="168">
        <v>22</v>
      </c>
      <c r="B25" s="118" t="s">
        <v>137</v>
      </c>
      <c r="C25" s="63">
        <v>1</v>
      </c>
      <c r="D25" s="63" t="s">
        <v>138</v>
      </c>
      <c r="E25" s="119" t="s">
        <v>139</v>
      </c>
      <c r="F25" s="63" t="s">
        <v>132</v>
      </c>
      <c r="G25" s="63" t="s">
        <v>133</v>
      </c>
      <c r="H25" s="63" t="s">
        <v>140</v>
      </c>
      <c r="I25" s="63">
        <v>23</v>
      </c>
      <c r="J25" s="63"/>
      <c r="K25" s="119" t="s">
        <v>98</v>
      </c>
      <c r="L25" s="63"/>
      <c r="M25" s="153" t="s">
        <v>48</v>
      </c>
    </row>
    <row r="26" spans="1:13" ht="15.75">
      <c r="A26" s="168">
        <v>23</v>
      </c>
      <c r="B26" s="118" t="s">
        <v>141</v>
      </c>
      <c r="C26" s="63">
        <v>1</v>
      </c>
      <c r="D26" s="63" t="s">
        <v>127</v>
      </c>
      <c r="E26" s="119" t="s">
        <v>142</v>
      </c>
      <c r="F26" s="63" t="s">
        <v>132</v>
      </c>
      <c r="G26" s="63" t="s">
        <v>133</v>
      </c>
      <c r="H26" s="63" t="s">
        <v>143</v>
      </c>
      <c r="I26" s="63">
        <v>24</v>
      </c>
      <c r="J26" s="63" t="s">
        <v>98</v>
      </c>
      <c r="K26" s="63" t="s">
        <v>98</v>
      </c>
      <c r="L26" s="63"/>
      <c r="M26" s="153" t="s">
        <v>48</v>
      </c>
    </row>
    <row r="27" spans="1:13" ht="15.75">
      <c r="A27" s="168">
        <v>24</v>
      </c>
      <c r="B27" s="118" t="s">
        <v>144</v>
      </c>
      <c r="C27" s="63">
        <v>1</v>
      </c>
      <c r="D27" s="63" t="s">
        <v>138</v>
      </c>
      <c r="E27" s="63" t="s">
        <v>145</v>
      </c>
      <c r="F27" s="63" t="s">
        <v>132</v>
      </c>
      <c r="G27" s="63" t="s">
        <v>133</v>
      </c>
      <c r="H27" s="63" t="s">
        <v>134</v>
      </c>
      <c r="I27" s="63">
        <v>25</v>
      </c>
      <c r="J27" s="63" t="s">
        <v>98</v>
      </c>
      <c r="K27" s="119" t="s">
        <v>98</v>
      </c>
      <c r="L27" s="63"/>
      <c r="M27" s="153" t="s">
        <v>48</v>
      </c>
    </row>
    <row r="28" spans="1:13" ht="15.75">
      <c r="A28" s="168">
        <v>25</v>
      </c>
      <c r="B28" s="118" t="s">
        <v>146</v>
      </c>
      <c r="C28" s="63">
        <v>3</v>
      </c>
      <c r="D28" s="63" t="s">
        <v>127</v>
      </c>
      <c r="E28" s="119" t="s">
        <v>147</v>
      </c>
      <c r="F28" s="63" t="s">
        <v>132</v>
      </c>
      <c r="G28" s="63" t="s">
        <v>133</v>
      </c>
      <c r="H28" s="63" t="s">
        <v>148</v>
      </c>
      <c r="I28" s="63">
        <v>26</v>
      </c>
      <c r="J28" s="63" t="s">
        <v>98</v>
      </c>
      <c r="K28" s="63" t="s">
        <v>98</v>
      </c>
      <c r="L28" s="63"/>
      <c r="M28" s="153" t="s">
        <v>48</v>
      </c>
    </row>
    <row r="29" spans="1:13" ht="30.75">
      <c r="A29" s="168">
        <v>26</v>
      </c>
      <c r="B29" s="146" t="s">
        <v>149</v>
      </c>
      <c r="C29" s="147">
        <v>3</v>
      </c>
      <c r="D29" s="147" t="s">
        <v>121</v>
      </c>
      <c r="E29" s="147"/>
      <c r="F29" s="147" t="s">
        <v>132</v>
      </c>
      <c r="G29" s="147" t="s">
        <v>133</v>
      </c>
      <c r="H29" s="147" t="s">
        <v>148</v>
      </c>
      <c r="I29" s="147">
        <v>27</v>
      </c>
      <c r="J29" s="147" t="s">
        <v>98</v>
      </c>
      <c r="K29" s="148">
        <v>3</v>
      </c>
      <c r="L29" s="148">
        <f>C29*K29</f>
        <v>9</v>
      </c>
      <c r="M29" s="154" t="s">
        <v>48</v>
      </c>
    </row>
    <row r="30" spans="1:13" ht="15.75"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7"/>
      <c r="M30" s="115"/>
    </row>
    <row r="31" spans="1:13" ht="15.75">
      <c r="B31" s="114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1:13" ht="18.75">
      <c r="B32" s="115"/>
      <c r="C32" s="115"/>
      <c r="D32" s="115"/>
      <c r="E32" s="156" t="s">
        <v>150</v>
      </c>
      <c r="F32" s="157">
        <f>SUM(L4:L29)</f>
        <v>633.68000000000006</v>
      </c>
      <c r="G32" s="115"/>
      <c r="H32" s="115"/>
      <c r="I32" s="115"/>
      <c r="J32" s="115"/>
      <c r="K32" s="115"/>
      <c r="L32" s="115"/>
      <c r="M32" s="115"/>
    </row>
    <row r="33" spans="2:13" ht="18.75">
      <c r="B33" s="115"/>
      <c r="C33" s="115"/>
      <c r="D33" s="115"/>
      <c r="E33" s="158" t="s">
        <v>151</v>
      </c>
      <c r="F33" s="159">
        <f>SUM($C$4:$C$29)</f>
        <v>72</v>
      </c>
      <c r="G33" s="114"/>
      <c r="H33" s="117"/>
      <c r="I33" s="115"/>
      <c r="J33" s="115"/>
      <c r="K33" s="115"/>
      <c r="L33" s="115"/>
      <c r="M33" s="115"/>
    </row>
    <row r="34" spans="2:13" ht="18.75">
      <c r="B34" s="116"/>
      <c r="C34" s="116"/>
      <c r="D34" s="116"/>
      <c r="E34" s="160" t="s">
        <v>152</v>
      </c>
      <c r="F34" s="161">
        <f>SUM(C25,C26,C28,C22,C21,C20,C19,C15,C14,C8,C6,C5,C4,C24,C9,C16,C11,C10,C23,C17,C13,C12,C7,C18,C27,C29)</f>
        <v>72</v>
      </c>
      <c r="G34" s="116"/>
      <c r="H34" s="116"/>
      <c r="I34" s="116"/>
      <c r="J34" s="116"/>
      <c r="K34" s="116"/>
      <c r="L34" s="116"/>
      <c r="M34" s="116"/>
    </row>
    <row r="35" spans="2:13" ht="20.25">
      <c r="B35" s="116"/>
      <c r="C35" s="116"/>
      <c r="D35" s="116"/>
      <c r="E35" s="155" t="s">
        <v>153</v>
      </c>
      <c r="F35" s="182">
        <f>F34/F33</f>
        <v>1</v>
      </c>
      <c r="G35" s="116"/>
      <c r="H35" s="116"/>
      <c r="I35" s="116"/>
      <c r="J35" s="116"/>
      <c r="K35" s="116"/>
      <c r="L35" s="116"/>
      <c r="M35" s="116"/>
    </row>
    <row r="36" spans="2:13" ht="20.25">
      <c r="B36" s="116"/>
      <c r="C36" s="116"/>
      <c r="D36" s="116"/>
      <c r="E36" s="185" t="s">
        <v>154</v>
      </c>
      <c r="F36" s="183">
        <f>0</f>
        <v>0</v>
      </c>
      <c r="G36" s="116"/>
      <c r="H36" s="116"/>
      <c r="I36" s="116"/>
      <c r="J36" s="116"/>
      <c r="K36" s="116"/>
      <c r="L36" s="116"/>
      <c r="M36" s="116"/>
    </row>
    <row r="37" spans="2:13" ht="20.25">
      <c r="E37" s="162" t="s">
        <v>155</v>
      </c>
      <c r="F37" s="184">
        <f>0</f>
        <v>0</v>
      </c>
    </row>
  </sheetData>
  <autoFilter ref="M3:M29" xr:uid="{2263A8EF-A345-4650-8071-35FAD5E4B332}"/>
  <sortState xmlns:xlrd2="http://schemas.microsoft.com/office/spreadsheetml/2017/richdata2" ref="B23:M29">
    <sortCondition ref="I23:I29"/>
  </sortState>
  <mergeCells count="1">
    <mergeCell ref="A1:M2"/>
  </mergeCells>
  <conditionalFormatting sqref="M4:M6 N5 M14:M15 M8:M12 M19:M29 M17">
    <cfRule type="containsText" dxfId="5" priority="1" operator="containsText" text="To be Ordered">
      <formula>NOT(ISERROR(SEARCH("To be Ordered",M4)))</formula>
    </cfRule>
    <cfRule type="containsText" dxfId="4" priority="2" operator="containsText" text="To be Made">
      <formula>NOT(ISERROR(SEARCH("To be Made",M4)))</formula>
    </cfRule>
    <cfRule type="containsText" dxfId="3" priority="3" operator="containsText" text="Acquired">
      <formula>NOT(ISERROR(SEARCH("Acquired",M4)))</formula>
    </cfRule>
  </conditionalFormatting>
  <hyperlinks>
    <hyperlink ref="J6" r:id="rId1" xr:uid="{3BD4F032-20CC-4862-8D17-EB39F8735C00}"/>
    <hyperlink ref="J17" r:id="rId2" xr:uid="{034EF8A9-C5A5-4344-92FE-D9A7317F8573}"/>
    <hyperlink ref="J12" r:id="rId3" display="https://batteryint.com/products/12-v-4-4-ah-4400-mah-18650-battery-12v-with-bms-lithium-battery-protection-board-12-6v-1a-charger?currency=USD&amp;utm_source=google&amp;utm_medium=cpc&amp;utm_campaign=Google%20Shopping&amp;stkn=12d3a63dd342&amp;gad_source=1&amp;gclid=CjwKCAjw26KxBhBDEiwAu6KXt3iIqWLngPTmqNH5hg8OaVgE2cUoKfuauxuPXFeDL53GBAOCfiAfsxoCMC0QAvD_BwE" xr:uid="{E8EC805D-ADE0-4E50-9A72-94FC0FD397E5}"/>
    <hyperlink ref="J10" r:id="rId4" xr:uid="{962DEF79-68F4-4F05-8275-C378DE9A3160}"/>
    <hyperlink ref="J11" r:id="rId5" xr:uid="{DFEFD299-B0FE-42A1-AFAB-C231F1861D78}"/>
    <hyperlink ref="J13" r:id="rId6" xr:uid="{03955301-BA7C-4BF7-8D0F-51AD6987E3E9}"/>
    <hyperlink ref="J7" r:id="rId7" xr:uid="{2564EA71-DADA-419C-9D23-CAB0D506E219}"/>
  </hyperlinks>
  <pageMargins left="0.7" right="0.7" top="0.75" bottom="0.75" header="0.3" footer="0.3"/>
  <pageSetup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3C55-6764-4E0E-974C-C5598F8D1701}">
  <dimension ref="A1:R50"/>
  <sheetViews>
    <sheetView zoomScale="60" zoomScaleNormal="60" workbookViewId="0">
      <selection activeCell="N37" sqref="N37"/>
    </sheetView>
  </sheetViews>
  <sheetFormatPr defaultRowHeight="14.25"/>
  <cols>
    <col min="6" max="6" width="15.625" customWidth="1"/>
    <col min="7" max="7" width="13.75" customWidth="1"/>
    <col min="8" max="8" width="16.375" customWidth="1"/>
    <col min="11" max="11" width="14.5" customWidth="1"/>
    <col min="12" max="12" width="11.625" customWidth="1"/>
    <col min="13" max="13" width="27.875" customWidth="1"/>
    <col min="18" max="18" width="10.5" bestFit="1" customWidth="1"/>
    <col min="19" max="19" width="15.75" bestFit="1" customWidth="1"/>
  </cols>
  <sheetData>
    <row r="1" spans="1:18" ht="28.5">
      <c r="A1" s="135" t="s">
        <v>28</v>
      </c>
      <c r="B1" s="135" t="s">
        <v>156</v>
      </c>
      <c r="C1" s="226" t="s">
        <v>157</v>
      </c>
      <c r="D1" s="227"/>
      <c r="E1" s="136" t="s">
        <v>31</v>
      </c>
      <c r="F1" s="135" t="s">
        <v>158</v>
      </c>
      <c r="G1" s="135" t="s">
        <v>159</v>
      </c>
      <c r="H1" s="135" t="s">
        <v>160</v>
      </c>
      <c r="I1" s="135" t="s">
        <v>30</v>
      </c>
      <c r="J1" s="135" t="s">
        <v>161</v>
      </c>
      <c r="K1" s="135" t="s">
        <v>162</v>
      </c>
      <c r="L1" s="135" t="s">
        <v>163</v>
      </c>
      <c r="M1" s="135" t="s">
        <v>164</v>
      </c>
    </row>
    <row r="2" spans="1:18">
      <c r="A2" s="201">
        <v>1</v>
      </c>
      <c r="B2" s="203">
        <v>21</v>
      </c>
      <c r="C2" s="209" t="s">
        <v>165</v>
      </c>
      <c r="D2" s="210"/>
      <c r="E2" s="206" t="s">
        <v>166</v>
      </c>
      <c r="F2" s="228" t="s">
        <v>167</v>
      </c>
      <c r="G2" s="203" t="s">
        <v>133</v>
      </c>
      <c r="H2" s="203">
        <v>6</v>
      </c>
      <c r="I2" s="203">
        <v>1</v>
      </c>
      <c r="J2" s="203">
        <f>H2*I2</f>
        <v>6</v>
      </c>
      <c r="K2" s="203">
        <v>1</v>
      </c>
      <c r="L2" s="203">
        <v>6</v>
      </c>
      <c r="M2" s="203" t="e" vm="1">
        <v>#VALUE!</v>
      </c>
    </row>
    <row r="3" spans="1:18">
      <c r="A3" s="202"/>
      <c r="B3" s="204"/>
      <c r="C3" s="211"/>
      <c r="D3" s="212"/>
      <c r="E3" s="207"/>
      <c r="F3" s="229"/>
      <c r="G3" s="204"/>
      <c r="H3" s="204"/>
      <c r="I3" s="204"/>
      <c r="J3" s="204"/>
      <c r="K3" s="204"/>
      <c r="L3" s="204"/>
      <c r="M3" s="204"/>
    </row>
    <row r="4" spans="1:18">
      <c r="A4" s="202"/>
      <c r="B4" s="204"/>
      <c r="C4" s="211"/>
      <c r="D4" s="212"/>
      <c r="E4" s="207"/>
      <c r="F4" s="229"/>
      <c r="G4" s="204"/>
      <c r="H4" s="204"/>
      <c r="I4" s="204"/>
      <c r="J4" s="204"/>
      <c r="K4" s="204"/>
      <c r="L4" s="204"/>
      <c r="M4" s="204"/>
    </row>
    <row r="5" spans="1:18">
      <c r="A5" s="202"/>
      <c r="B5" s="204"/>
      <c r="C5" s="211"/>
      <c r="D5" s="212"/>
      <c r="E5" s="207"/>
      <c r="F5" s="229"/>
      <c r="G5" s="204"/>
      <c r="H5" s="204"/>
      <c r="I5" s="204"/>
      <c r="J5" s="204"/>
      <c r="K5" s="204"/>
      <c r="L5" s="204"/>
      <c r="M5" s="204"/>
    </row>
    <row r="6" spans="1:18">
      <c r="A6" s="202"/>
      <c r="B6" s="204"/>
      <c r="C6" s="211"/>
      <c r="D6" s="212"/>
      <c r="E6" s="207"/>
      <c r="F6" s="229"/>
      <c r="G6" s="204"/>
      <c r="H6" s="204"/>
      <c r="I6" s="204"/>
      <c r="J6" s="204"/>
      <c r="K6" s="204"/>
      <c r="L6" s="204"/>
      <c r="M6" s="204"/>
    </row>
    <row r="7" spans="1:18">
      <c r="A7" s="202"/>
      <c r="B7" s="204"/>
      <c r="C7" s="211"/>
      <c r="D7" s="212"/>
      <c r="E7" s="207"/>
      <c r="F7" s="229"/>
      <c r="G7" s="204"/>
      <c r="H7" s="204"/>
      <c r="I7" s="204"/>
      <c r="J7" s="204"/>
      <c r="K7" s="204"/>
      <c r="L7" s="204"/>
      <c r="M7" s="204"/>
    </row>
    <row r="8" spans="1:18">
      <c r="A8" s="202"/>
      <c r="B8" s="205"/>
      <c r="C8" s="213"/>
      <c r="D8" s="214"/>
      <c r="E8" s="208"/>
      <c r="F8" s="230"/>
      <c r="G8" s="205"/>
      <c r="H8" s="205"/>
      <c r="I8" s="205"/>
      <c r="J8" s="205"/>
      <c r="K8" s="205"/>
      <c r="L8" s="205"/>
      <c r="M8" s="205"/>
    </row>
    <row r="9" spans="1:18">
      <c r="A9" s="201">
        <v>2</v>
      </c>
      <c r="B9" s="203">
        <v>22</v>
      </c>
      <c r="C9" s="209" t="s">
        <v>168</v>
      </c>
      <c r="D9" s="215"/>
      <c r="E9" s="204" t="s">
        <v>169</v>
      </c>
      <c r="F9" s="203" t="s">
        <v>167</v>
      </c>
      <c r="G9" s="203" t="s">
        <v>133</v>
      </c>
      <c r="H9" s="203">
        <v>14</v>
      </c>
      <c r="I9" s="203">
        <v>1</v>
      </c>
      <c r="J9" s="203">
        <f t="shared" ref="J9" si="0">H9*I9</f>
        <v>14</v>
      </c>
      <c r="K9" s="203">
        <v>1</v>
      </c>
      <c r="L9" s="203">
        <v>14</v>
      </c>
      <c r="M9" s="203" t="e" vm="2">
        <v>#VALUE!</v>
      </c>
    </row>
    <row r="10" spans="1:18">
      <c r="A10" s="202"/>
      <c r="B10" s="204"/>
      <c r="C10" s="211"/>
      <c r="D10" s="216"/>
      <c r="E10" s="204"/>
      <c r="F10" s="204"/>
      <c r="G10" s="204"/>
      <c r="H10" s="204"/>
      <c r="I10" s="204"/>
      <c r="J10" s="204"/>
      <c r="K10" s="204"/>
      <c r="L10" s="204"/>
      <c r="M10" s="204"/>
    </row>
    <row r="11" spans="1:18">
      <c r="A11" s="202"/>
      <c r="B11" s="204"/>
      <c r="C11" s="211"/>
      <c r="D11" s="216"/>
      <c r="E11" s="204"/>
      <c r="F11" s="204"/>
      <c r="G11" s="204"/>
      <c r="H11" s="204"/>
      <c r="I11" s="204"/>
      <c r="J11" s="204"/>
      <c r="K11" s="204"/>
      <c r="L11" s="204"/>
      <c r="M11" s="204"/>
    </row>
    <row r="12" spans="1:18">
      <c r="A12" s="202"/>
      <c r="B12" s="204"/>
      <c r="C12" s="211"/>
      <c r="D12" s="216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8">
      <c r="A13" s="202"/>
      <c r="B13" s="204"/>
      <c r="C13" s="211"/>
      <c r="D13" s="216"/>
      <c r="E13" s="204"/>
      <c r="F13" s="204"/>
      <c r="G13" s="204"/>
      <c r="H13" s="204"/>
      <c r="I13" s="204"/>
      <c r="J13" s="204"/>
      <c r="K13" s="204"/>
      <c r="L13" s="204"/>
      <c r="M13" s="204"/>
    </row>
    <row r="14" spans="1:18">
      <c r="A14" s="202"/>
      <c r="B14" s="204"/>
      <c r="C14" s="211"/>
      <c r="D14" s="216"/>
      <c r="E14" s="204"/>
      <c r="F14" s="204"/>
      <c r="G14" s="204"/>
      <c r="H14" s="204"/>
      <c r="I14" s="204"/>
      <c r="J14" s="204"/>
      <c r="K14" s="204"/>
      <c r="L14" s="204"/>
      <c r="M14" s="204"/>
    </row>
    <row r="15" spans="1:18" ht="15" customHeight="1">
      <c r="A15" s="202"/>
      <c r="B15" s="205"/>
      <c r="C15" s="213"/>
      <c r="D15" s="217"/>
      <c r="E15" s="205"/>
      <c r="F15" s="205"/>
      <c r="G15" s="205"/>
      <c r="H15" s="205"/>
      <c r="I15" s="205"/>
      <c r="J15" s="205"/>
      <c r="K15" s="205"/>
      <c r="L15" s="205"/>
      <c r="M15" s="205"/>
      <c r="P15" s="134"/>
      <c r="Q15" s="134"/>
      <c r="R15" s="133"/>
    </row>
    <row r="16" spans="1:18" ht="15">
      <c r="A16" s="201">
        <v>3</v>
      </c>
      <c r="B16" s="203">
        <v>23</v>
      </c>
      <c r="C16" s="209" t="s">
        <v>170</v>
      </c>
      <c r="D16" s="215"/>
      <c r="E16" s="231" t="s">
        <v>166</v>
      </c>
      <c r="F16" s="203" t="s">
        <v>167</v>
      </c>
      <c r="G16" s="203" t="s">
        <v>133</v>
      </c>
      <c r="H16" s="203">
        <v>4</v>
      </c>
      <c r="I16" s="203">
        <v>1</v>
      </c>
      <c r="J16" s="203">
        <f t="shared" ref="J16" si="1">H16*I16</f>
        <v>4</v>
      </c>
      <c r="K16" s="203">
        <v>1</v>
      </c>
      <c r="L16" s="203">
        <v>4</v>
      </c>
      <c r="M16" s="203" t="e" vm="3">
        <v>#VALUE!</v>
      </c>
      <c r="P16" s="134"/>
      <c r="Q16" s="134"/>
      <c r="R16" s="133"/>
    </row>
    <row r="17" spans="1:17">
      <c r="A17" s="202"/>
      <c r="B17" s="204"/>
      <c r="C17" s="211"/>
      <c r="D17" s="216"/>
      <c r="E17" s="232"/>
      <c r="F17" s="204"/>
      <c r="G17" s="204"/>
      <c r="H17" s="204"/>
      <c r="I17" s="204"/>
      <c r="J17" s="204"/>
      <c r="K17" s="204"/>
      <c r="L17" s="204"/>
      <c r="M17" s="204"/>
    </row>
    <row r="18" spans="1:17">
      <c r="A18" s="202"/>
      <c r="B18" s="204"/>
      <c r="C18" s="211"/>
      <c r="D18" s="216"/>
      <c r="E18" s="232"/>
      <c r="F18" s="204"/>
      <c r="G18" s="204"/>
      <c r="H18" s="204"/>
      <c r="I18" s="204"/>
      <c r="J18" s="204"/>
      <c r="K18" s="204"/>
      <c r="L18" s="204"/>
      <c r="M18" s="204"/>
    </row>
    <row r="19" spans="1:17">
      <c r="A19" s="202"/>
      <c r="B19" s="204"/>
      <c r="C19" s="211"/>
      <c r="D19" s="216"/>
      <c r="E19" s="232"/>
      <c r="F19" s="204"/>
      <c r="G19" s="204"/>
      <c r="H19" s="204"/>
      <c r="I19" s="204"/>
      <c r="J19" s="204"/>
      <c r="K19" s="204"/>
      <c r="L19" s="204"/>
      <c r="M19" s="204"/>
    </row>
    <row r="20" spans="1:17">
      <c r="A20" s="202"/>
      <c r="B20" s="204"/>
      <c r="C20" s="211"/>
      <c r="D20" s="216"/>
      <c r="E20" s="232"/>
      <c r="F20" s="204"/>
      <c r="G20" s="204"/>
      <c r="H20" s="204"/>
      <c r="I20" s="204"/>
      <c r="J20" s="204"/>
      <c r="K20" s="204"/>
      <c r="L20" s="204"/>
      <c r="M20" s="204"/>
    </row>
    <row r="21" spans="1:17">
      <c r="A21" s="202"/>
      <c r="B21" s="204"/>
      <c r="C21" s="211"/>
      <c r="D21" s="216"/>
      <c r="E21" s="232"/>
      <c r="F21" s="204"/>
      <c r="G21" s="204"/>
      <c r="H21" s="204"/>
      <c r="I21" s="204"/>
      <c r="J21" s="204"/>
      <c r="K21" s="204"/>
      <c r="L21" s="204"/>
      <c r="M21" s="204"/>
    </row>
    <row r="22" spans="1:17" ht="15" thickBot="1">
      <c r="A22" s="202"/>
      <c r="B22" s="205"/>
      <c r="C22" s="213"/>
      <c r="D22" s="217"/>
      <c r="E22" s="233"/>
      <c r="F22" s="205"/>
      <c r="G22" s="205"/>
      <c r="H22" s="205"/>
      <c r="I22" s="205"/>
      <c r="J22" s="205"/>
      <c r="K22" s="205"/>
      <c r="L22" s="205"/>
      <c r="M22" s="205"/>
    </row>
    <row r="23" spans="1:17">
      <c r="A23" s="201">
        <v>4</v>
      </c>
      <c r="B23" s="203">
        <v>24</v>
      </c>
      <c r="C23" s="209" t="s">
        <v>171</v>
      </c>
      <c r="D23" s="215"/>
      <c r="E23" s="203" t="s">
        <v>138</v>
      </c>
      <c r="F23" s="203" t="s">
        <v>167</v>
      </c>
      <c r="G23" s="203" t="s">
        <v>133</v>
      </c>
      <c r="H23" s="203">
        <v>4.5</v>
      </c>
      <c r="I23" s="203">
        <v>1</v>
      </c>
      <c r="J23" s="203">
        <f t="shared" ref="J23" si="2">H23*I23</f>
        <v>4.5</v>
      </c>
      <c r="K23" s="203">
        <v>1</v>
      </c>
      <c r="L23" s="203">
        <v>4.5</v>
      </c>
      <c r="M23" s="203" t="e" vm="4">
        <v>#VALUE!</v>
      </c>
    </row>
    <row r="24" spans="1:17">
      <c r="A24" s="202"/>
      <c r="B24" s="204"/>
      <c r="C24" s="211"/>
      <c r="D24" s="216"/>
      <c r="E24" s="204"/>
      <c r="F24" s="204"/>
      <c r="G24" s="204"/>
      <c r="H24" s="204"/>
      <c r="I24" s="204"/>
      <c r="J24" s="204"/>
      <c r="K24" s="204"/>
      <c r="L24" s="204"/>
      <c r="M24" s="204"/>
    </row>
    <row r="25" spans="1:17">
      <c r="A25" s="202"/>
      <c r="B25" s="204"/>
      <c r="C25" s="211"/>
      <c r="D25" s="216"/>
      <c r="E25" s="204"/>
      <c r="F25" s="204"/>
      <c r="G25" s="204"/>
      <c r="H25" s="204"/>
      <c r="I25" s="204"/>
      <c r="J25" s="204"/>
      <c r="K25" s="204"/>
      <c r="L25" s="204"/>
      <c r="M25" s="204"/>
    </row>
    <row r="26" spans="1:17">
      <c r="A26" s="202"/>
      <c r="B26" s="204"/>
      <c r="C26" s="211"/>
      <c r="D26" s="216"/>
      <c r="E26" s="204"/>
      <c r="F26" s="204"/>
      <c r="G26" s="204"/>
      <c r="H26" s="204"/>
      <c r="I26" s="204"/>
      <c r="J26" s="204"/>
      <c r="K26" s="204"/>
      <c r="L26" s="204"/>
      <c r="M26" s="204"/>
      <c r="O26" s="222" t="s">
        <v>172</v>
      </c>
      <c r="P26" s="223"/>
      <c r="Q26" s="130">
        <f>SUM(I2:I50)</f>
        <v>10</v>
      </c>
    </row>
    <row r="27" spans="1:17">
      <c r="A27" s="202"/>
      <c r="B27" s="204"/>
      <c r="C27" s="211"/>
      <c r="D27" s="216"/>
      <c r="E27" s="204"/>
      <c r="F27" s="204"/>
      <c r="G27" s="204"/>
      <c r="H27" s="204"/>
      <c r="I27" s="204"/>
      <c r="J27" s="204"/>
      <c r="K27" s="204"/>
      <c r="L27" s="204"/>
      <c r="M27" s="204"/>
      <c r="O27" s="224" t="s">
        <v>173</v>
      </c>
      <c r="P27" s="225"/>
      <c r="Q27" s="132">
        <f>SUM(H2:H50)</f>
        <v>38.5</v>
      </c>
    </row>
    <row r="28" spans="1:17" ht="15">
      <c r="A28" s="202"/>
      <c r="B28" s="204"/>
      <c r="C28" s="211"/>
      <c r="D28" s="216"/>
      <c r="E28" s="204"/>
      <c r="F28" s="204"/>
      <c r="G28" s="204"/>
      <c r="H28" s="204"/>
      <c r="I28" s="204"/>
      <c r="J28" s="204"/>
      <c r="K28" s="204"/>
      <c r="L28" s="204"/>
      <c r="M28" s="204"/>
      <c r="O28" s="218" t="s">
        <v>174</v>
      </c>
      <c r="P28" s="219"/>
      <c r="Q28" s="186">
        <f>10/11</f>
        <v>0.90909090909090906</v>
      </c>
    </row>
    <row r="29" spans="1:17" ht="15">
      <c r="A29" s="202"/>
      <c r="B29" s="205"/>
      <c r="C29" s="213"/>
      <c r="D29" s="217"/>
      <c r="E29" s="205"/>
      <c r="F29" s="205"/>
      <c r="G29" s="205"/>
      <c r="H29" s="205"/>
      <c r="I29" s="205"/>
      <c r="J29" s="205"/>
      <c r="K29" s="205"/>
      <c r="L29" s="205"/>
      <c r="M29" s="205"/>
      <c r="O29" s="220" t="s">
        <v>175</v>
      </c>
      <c r="P29" s="221"/>
      <c r="Q29" s="131">
        <f>SUM(L2:L50)/Q27</f>
        <v>0.87012987012987009</v>
      </c>
    </row>
    <row r="30" spans="1:17">
      <c r="A30" s="201">
        <v>5</v>
      </c>
      <c r="B30" s="203">
        <v>25</v>
      </c>
      <c r="C30" s="209" t="s">
        <v>144</v>
      </c>
      <c r="D30" s="215"/>
      <c r="E30" s="203" t="s">
        <v>138</v>
      </c>
      <c r="F30" s="203" t="s">
        <v>167</v>
      </c>
      <c r="G30" s="203" t="s">
        <v>133</v>
      </c>
      <c r="H30" s="203">
        <v>6</v>
      </c>
      <c r="I30" s="203">
        <v>1</v>
      </c>
      <c r="J30" s="203">
        <f t="shared" ref="J30" si="3">H30*I30</f>
        <v>6</v>
      </c>
      <c r="K30" s="203">
        <v>1</v>
      </c>
      <c r="L30" s="203">
        <v>0</v>
      </c>
      <c r="M30" s="203" t="e" vm="5">
        <v>#VALUE!</v>
      </c>
    </row>
    <row r="31" spans="1:17">
      <c r="A31" s="202"/>
      <c r="B31" s="204"/>
      <c r="C31" s="211"/>
      <c r="D31" s="216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17">
      <c r="A32" s="202"/>
      <c r="B32" s="204"/>
      <c r="C32" s="211"/>
      <c r="D32" s="216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1:13">
      <c r="A33" s="202"/>
      <c r="B33" s="204"/>
      <c r="C33" s="211"/>
      <c r="D33" s="216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3">
      <c r="A34" s="202"/>
      <c r="B34" s="204"/>
      <c r="C34" s="211"/>
      <c r="D34" s="216"/>
      <c r="E34" s="204"/>
      <c r="F34" s="204"/>
      <c r="G34" s="204"/>
      <c r="H34" s="204"/>
      <c r="I34" s="204"/>
      <c r="J34" s="204"/>
      <c r="K34" s="204"/>
      <c r="L34" s="204"/>
      <c r="M34" s="204"/>
    </row>
    <row r="35" spans="1:13">
      <c r="A35" s="202"/>
      <c r="B35" s="204"/>
      <c r="C35" s="211"/>
      <c r="D35" s="216"/>
      <c r="E35" s="204"/>
      <c r="F35" s="204"/>
      <c r="G35" s="204"/>
      <c r="H35" s="204"/>
      <c r="I35" s="204"/>
      <c r="J35" s="204"/>
      <c r="K35" s="204"/>
      <c r="L35" s="204"/>
      <c r="M35" s="204"/>
    </row>
    <row r="36" spans="1:13" ht="15" thickBot="1">
      <c r="A36" s="202"/>
      <c r="B36" s="205"/>
      <c r="C36" s="213"/>
      <c r="D36" s="217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3">
      <c r="A37" s="203">
        <v>6</v>
      </c>
      <c r="B37" s="203">
        <v>26</v>
      </c>
      <c r="C37" s="209" t="s">
        <v>176</v>
      </c>
      <c r="D37" s="215"/>
      <c r="E37" s="203" t="s">
        <v>138</v>
      </c>
      <c r="F37" s="203" t="s">
        <v>167</v>
      </c>
      <c r="G37" s="203" t="s">
        <v>133</v>
      </c>
      <c r="H37" s="203">
        <v>1</v>
      </c>
      <c r="I37" s="203">
        <v>3</v>
      </c>
      <c r="J37" s="203">
        <f t="shared" ref="J37" si="4">H37*I37</f>
        <v>3</v>
      </c>
      <c r="K37" s="203">
        <v>3</v>
      </c>
      <c r="L37" s="203">
        <v>3</v>
      </c>
      <c r="M37" s="203" t="e" vm="6">
        <v>#VALUE!</v>
      </c>
    </row>
    <row r="38" spans="1:13">
      <c r="A38" s="204"/>
      <c r="B38" s="204"/>
      <c r="C38" s="211"/>
      <c r="D38" s="216"/>
      <c r="E38" s="204"/>
      <c r="F38" s="204"/>
      <c r="G38" s="204"/>
      <c r="H38" s="204"/>
      <c r="I38" s="204"/>
      <c r="J38" s="204"/>
      <c r="K38" s="204"/>
      <c r="L38" s="204"/>
      <c r="M38" s="204"/>
    </row>
    <row r="39" spans="1:13" ht="15" customHeight="1">
      <c r="A39" s="204"/>
      <c r="B39" s="204"/>
      <c r="C39" s="211"/>
      <c r="D39" s="216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3">
      <c r="A40" s="204"/>
      <c r="B40" s="204"/>
      <c r="C40" s="211"/>
      <c r="D40" s="216"/>
      <c r="E40" s="204"/>
      <c r="F40" s="204"/>
      <c r="G40" s="204"/>
      <c r="H40" s="204"/>
      <c r="I40" s="204"/>
      <c r="J40" s="204"/>
      <c r="K40" s="204"/>
      <c r="L40" s="204"/>
      <c r="M40" s="204"/>
    </row>
    <row r="41" spans="1:13">
      <c r="A41" s="204"/>
      <c r="B41" s="204"/>
      <c r="C41" s="211"/>
      <c r="D41" s="216"/>
      <c r="E41" s="204"/>
      <c r="F41" s="204"/>
      <c r="G41" s="204"/>
      <c r="H41" s="204"/>
      <c r="I41" s="204"/>
      <c r="J41" s="204"/>
      <c r="K41" s="204"/>
      <c r="L41" s="204"/>
      <c r="M41" s="204"/>
    </row>
    <row r="42" spans="1:13">
      <c r="A42" s="204"/>
      <c r="B42" s="204"/>
      <c r="C42" s="211"/>
      <c r="D42" s="216"/>
      <c r="E42" s="204"/>
      <c r="F42" s="204"/>
      <c r="G42" s="204"/>
      <c r="H42" s="204"/>
      <c r="I42" s="204"/>
      <c r="J42" s="204"/>
      <c r="K42" s="204"/>
      <c r="L42" s="204"/>
      <c r="M42" s="204"/>
    </row>
    <row r="43" spans="1:13">
      <c r="A43" s="205"/>
      <c r="B43" s="205"/>
      <c r="C43" s="213"/>
      <c r="D43" s="217"/>
      <c r="E43" s="205"/>
      <c r="F43" s="205"/>
      <c r="G43" s="205"/>
      <c r="H43" s="205"/>
      <c r="I43" s="205"/>
      <c r="J43" s="205"/>
      <c r="K43" s="205"/>
      <c r="L43" s="205"/>
      <c r="M43" s="205"/>
    </row>
    <row r="44" spans="1:13">
      <c r="A44" s="203">
        <v>7</v>
      </c>
      <c r="B44" s="203">
        <v>27</v>
      </c>
      <c r="C44" s="209" t="s">
        <v>149</v>
      </c>
      <c r="D44" s="215"/>
      <c r="E44" s="203" t="s">
        <v>121</v>
      </c>
      <c r="F44" s="203" t="s">
        <v>167</v>
      </c>
      <c r="G44" s="203" t="s">
        <v>133</v>
      </c>
      <c r="H44" s="203">
        <v>3</v>
      </c>
      <c r="I44" s="203">
        <v>2</v>
      </c>
      <c r="J44" s="203">
        <f t="shared" ref="J44" si="5">H44*I44</f>
        <v>6</v>
      </c>
      <c r="K44" s="203">
        <v>3</v>
      </c>
      <c r="L44" s="203">
        <v>2</v>
      </c>
      <c r="M44" s="203" t="e" vm="7">
        <v>#VALUE!</v>
      </c>
    </row>
    <row r="45" spans="1:13">
      <c r="A45" s="204"/>
      <c r="B45" s="204"/>
      <c r="C45" s="211"/>
      <c r="D45" s="216"/>
      <c r="E45" s="204"/>
      <c r="F45" s="204"/>
      <c r="G45" s="204"/>
      <c r="H45" s="204"/>
      <c r="I45" s="204"/>
      <c r="J45" s="204"/>
      <c r="K45" s="204"/>
      <c r="L45" s="204"/>
      <c r="M45" s="204"/>
    </row>
    <row r="46" spans="1:13">
      <c r="A46" s="204"/>
      <c r="B46" s="204"/>
      <c r="C46" s="211"/>
      <c r="D46" s="216"/>
      <c r="E46" s="204"/>
      <c r="F46" s="204"/>
      <c r="G46" s="204"/>
      <c r="H46" s="204"/>
      <c r="I46" s="204"/>
      <c r="J46" s="204"/>
      <c r="K46" s="204"/>
      <c r="L46" s="204"/>
      <c r="M46" s="204"/>
    </row>
    <row r="47" spans="1:13">
      <c r="A47" s="204"/>
      <c r="B47" s="204"/>
      <c r="C47" s="211"/>
      <c r="D47" s="216"/>
      <c r="E47" s="204"/>
      <c r="F47" s="204"/>
      <c r="G47" s="204"/>
      <c r="H47" s="204"/>
      <c r="I47" s="204"/>
      <c r="J47" s="204"/>
      <c r="K47" s="204"/>
      <c r="L47" s="204"/>
      <c r="M47" s="204"/>
    </row>
    <row r="48" spans="1:13">
      <c r="A48" s="204"/>
      <c r="B48" s="204"/>
      <c r="C48" s="211"/>
      <c r="D48" s="216"/>
      <c r="E48" s="204"/>
      <c r="F48" s="204"/>
      <c r="G48" s="204"/>
      <c r="H48" s="204"/>
      <c r="I48" s="204"/>
      <c r="J48" s="204"/>
      <c r="K48" s="204"/>
      <c r="L48" s="204"/>
      <c r="M48" s="204"/>
    </row>
    <row r="49" spans="1:13">
      <c r="A49" s="204"/>
      <c r="B49" s="204"/>
      <c r="C49" s="211"/>
      <c r="D49" s="216"/>
      <c r="E49" s="204"/>
      <c r="F49" s="204"/>
      <c r="G49" s="204"/>
      <c r="H49" s="204"/>
      <c r="I49" s="204"/>
      <c r="J49" s="204"/>
      <c r="K49" s="204"/>
      <c r="L49" s="204"/>
      <c r="M49" s="204"/>
    </row>
    <row r="50" spans="1:13">
      <c r="A50" s="205"/>
      <c r="B50" s="205"/>
      <c r="C50" s="213"/>
      <c r="D50" s="217"/>
      <c r="E50" s="205"/>
      <c r="F50" s="205"/>
      <c r="G50" s="205"/>
      <c r="H50" s="205"/>
      <c r="I50" s="205"/>
      <c r="J50" s="205"/>
      <c r="K50" s="205"/>
      <c r="L50" s="205"/>
      <c r="M50" s="205"/>
    </row>
  </sheetData>
  <mergeCells count="89">
    <mergeCell ref="L44:L50"/>
    <mergeCell ref="M44:M50"/>
    <mergeCell ref="M2:M8"/>
    <mergeCell ref="M9:M15"/>
    <mergeCell ref="M16:M22"/>
    <mergeCell ref="M23:M29"/>
    <mergeCell ref="M30:M36"/>
    <mergeCell ref="M37:M43"/>
    <mergeCell ref="L23:L29"/>
    <mergeCell ref="L37:L43"/>
    <mergeCell ref="L9:L15"/>
    <mergeCell ref="L16:L22"/>
    <mergeCell ref="L30:L36"/>
    <mergeCell ref="A44:A50"/>
    <mergeCell ref="B44:B50"/>
    <mergeCell ref="C44:D50"/>
    <mergeCell ref="E44:E50"/>
    <mergeCell ref="F44:F50"/>
    <mergeCell ref="C16:D22"/>
    <mergeCell ref="C23:D29"/>
    <mergeCell ref="C30:D36"/>
    <mergeCell ref="K44:K50"/>
    <mergeCell ref="G44:G50"/>
    <mergeCell ref="H30:H36"/>
    <mergeCell ref="I30:I36"/>
    <mergeCell ref="J30:J36"/>
    <mergeCell ref="H44:H50"/>
    <mergeCell ref="I44:I50"/>
    <mergeCell ref="J44:J50"/>
    <mergeCell ref="I23:I29"/>
    <mergeCell ref="J23:J29"/>
    <mergeCell ref="K23:K29"/>
    <mergeCell ref="E16:E22"/>
    <mergeCell ref="F16:F22"/>
    <mergeCell ref="E9:E15"/>
    <mergeCell ref="F9:F15"/>
    <mergeCell ref="G9:G15"/>
    <mergeCell ref="H9:H15"/>
    <mergeCell ref="I9:I15"/>
    <mergeCell ref="J9:J15"/>
    <mergeCell ref="K9:K15"/>
    <mergeCell ref="J16:J22"/>
    <mergeCell ref="K16:K22"/>
    <mergeCell ref="G23:G29"/>
    <mergeCell ref="G16:G22"/>
    <mergeCell ref="H23:H29"/>
    <mergeCell ref="F37:F43"/>
    <mergeCell ref="G37:G43"/>
    <mergeCell ref="C37:D43"/>
    <mergeCell ref="E30:E36"/>
    <mergeCell ref="F30:F36"/>
    <mergeCell ref="G30:G36"/>
    <mergeCell ref="K30:K36"/>
    <mergeCell ref="H37:H43"/>
    <mergeCell ref="I37:I43"/>
    <mergeCell ref="J37:J43"/>
    <mergeCell ref="K37:K43"/>
    <mergeCell ref="O28:P28"/>
    <mergeCell ref="O29:P29"/>
    <mergeCell ref="O26:P26"/>
    <mergeCell ref="O27:P27"/>
    <mergeCell ref="C1:D1"/>
    <mergeCell ref="L2:L8"/>
    <mergeCell ref="F2:F8"/>
    <mergeCell ref="G2:G8"/>
    <mergeCell ref="H2:H8"/>
    <mergeCell ref="I2:I8"/>
    <mergeCell ref="J2:J8"/>
    <mergeCell ref="K2:K8"/>
    <mergeCell ref="H16:H22"/>
    <mergeCell ref="I16:I22"/>
    <mergeCell ref="E23:E29"/>
    <mergeCell ref="F23:F29"/>
    <mergeCell ref="A2:A8"/>
    <mergeCell ref="B2:B8"/>
    <mergeCell ref="E2:E8"/>
    <mergeCell ref="A37:A43"/>
    <mergeCell ref="B9:B15"/>
    <mergeCell ref="B16:B22"/>
    <mergeCell ref="B23:B29"/>
    <mergeCell ref="B30:B36"/>
    <mergeCell ref="A9:A15"/>
    <mergeCell ref="A16:A22"/>
    <mergeCell ref="A23:A29"/>
    <mergeCell ref="A30:A36"/>
    <mergeCell ref="B37:B43"/>
    <mergeCell ref="E37:E43"/>
    <mergeCell ref="C2:D8"/>
    <mergeCell ref="C9:D15"/>
  </mergeCells>
  <conditionalFormatting sqref="K2:K50">
    <cfRule type="cellIs" dxfId="2" priority="1" operator="equal">
      <formula>0</formula>
    </cfRule>
    <cfRule type="cellIs" dxfId="1" priority="3" operator="equal">
      <formula>1</formula>
    </cfRule>
  </conditionalFormatting>
  <conditionalFormatting sqref="K37:K50">
    <cfRule type="cellIs" dxfId="0" priority="2" operator="equal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A0E5-E6CE-425F-A845-8FCBA368323B}">
  <dimension ref="A1:C17"/>
  <sheetViews>
    <sheetView showGridLines="0" workbookViewId="0">
      <selection activeCell="A3" sqref="A3"/>
    </sheetView>
  </sheetViews>
  <sheetFormatPr defaultRowHeight="14.25"/>
  <cols>
    <col min="1" max="1" width="4.625" customWidth="1"/>
    <col min="2" max="2" width="74.625" customWidth="1"/>
    <col min="3" max="3" width="4.625" customWidth="1"/>
  </cols>
  <sheetData>
    <row r="1" spans="1:3" ht="40.15" customHeight="1">
      <c r="A1" s="7"/>
      <c r="B1" s="7" t="s">
        <v>177</v>
      </c>
      <c r="C1" s="7"/>
    </row>
    <row r="2" spans="1:3" ht="16.5">
      <c r="A2" s="8"/>
      <c r="B2" s="16"/>
      <c r="C2" s="8"/>
    </row>
    <row r="3" spans="1:3">
      <c r="A3" s="9"/>
      <c r="B3" s="10" t="s">
        <v>178</v>
      </c>
      <c r="C3" s="9"/>
    </row>
    <row r="4" spans="1:3">
      <c r="A4" s="9"/>
      <c r="B4" s="17" t="s">
        <v>179</v>
      </c>
      <c r="C4" s="9"/>
    </row>
    <row r="5" spans="1:3" ht="15">
      <c r="A5" s="9"/>
      <c r="B5" s="15"/>
      <c r="C5" s="9"/>
    </row>
    <row r="6" spans="1:3" ht="15.75">
      <c r="A6" s="9"/>
      <c r="B6" s="18" t="s">
        <v>180</v>
      </c>
      <c r="C6" s="9"/>
    </row>
    <row r="7" spans="1:3" ht="15.75">
      <c r="A7" s="12"/>
      <c r="B7" s="15"/>
      <c r="C7" s="13"/>
    </row>
    <row r="8" spans="1:3" ht="30">
      <c r="A8" s="14"/>
      <c r="B8" s="11" t="s">
        <v>181</v>
      </c>
      <c r="C8" s="9"/>
    </row>
    <row r="9" spans="1:3" ht="15">
      <c r="A9" s="14"/>
      <c r="B9" s="15"/>
      <c r="C9" s="9"/>
    </row>
    <row r="10" spans="1:3" ht="30">
      <c r="A10" s="14"/>
      <c r="B10" s="11" t="s">
        <v>182</v>
      </c>
      <c r="C10" s="9"/>
    </row>
    <row r="11" spans="1:3" ht="15">
      <c r="A11" s="14"/>
      <c r="B11" s="15"/>
      <c r="C11" s="9"/>
    </row>
    <row r="12" spans="1:3" ht="30">
      <c r="A12" s="14"/>
      <c r="B12" s="11" t="s">
        <v>183</v>
      </c>
      <c r="C12" s="9"/>
    </row>
    <row r="13" spans="1:3" ht="15">
      <c r="A13" s="14"/>
      <c r="B13" s="15"/>
      <c r="C13" s="9"/>
    </row>
    <row r="14" spans="1:3" ht="15.75">
      <c r="A14" s="14"/>
      <c r="B14" s="18" t="s">
        <v>184</v>
      </c>
      <c r="C14" s="9"/>
    </row>
    <row r="15" spans="1:3">
      <c r="A15" s="14"/>
      <c r="B15" s="17" t="s">
        <v>185</v>
      </c>
      <c r="C15" s="9"/>
    </row>
    <row r="16" spans="1:3" ht="15">
      <c r="A16" s="14"/>
      <c r="B16" s="15"/>
      <c r="C16" s="9"/>
    </row>
    <row r="17" spans="1:3" ht="15">
      <c r="A17" s="14"/>
      <c r="B17" s="19" t="s">
        <v>186</v>
      </c>
      <c r="C17" s="9"/>
    </row>
  </sheetData>
  <hyperlinks>
    <hyperlink ref="B15" r:id="rId1" xr:uid="{9DB0A0D7-BDD8-494B-B707-2ECA6217C71B}"/>
    <hyperlink ref="B4" r:id="rId2" xr:uid="{979FDC12-92A9-4E6D-87F8-9FF654FE9FC1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2" ma:contentTypeDescription="Create a new document." ma:contentTypeScope="" ma:versionID="f4b9dee2b4fb6354891b970524a91c52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d7b400c697c9660b278cd289579df32e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ef2036-b759-42bb-9633-470355feb69f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Props1.xml><?xml version="1.0" encoding="utf-8"?>
<ds:datastoreItem xmlns:ds="http://schemas.openxmlformats.org/officeDocument/2006/customXml" ds:itemID="{BC9AB62A-23E9-40E9-886E-E9E4152B903D}"/>
</file>

<file path=customXml/itemProps2.xml><?xml version="1.0" encoding="utf-8"?>
<ds:datastoreItem xmlns:ds="http://schemas.openxmlformats.org/officeDocument/2006/customXml" ds:itemID="{7E0B72FA-9BE0-4220-AEEA-44D0F1F66830}"/>
</file>

<file path=customXml/itemProps3.xml><?xml version="1.0" encoding="utf-8"?>
<ds:datastoreItem xmlns:ds="http://schemas.openxmlformats.org/officeDocument/2006/customXml" ds:itemID="{B9A70864-BA64-4370-9C5F-F16DADF47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 Template</dc:title>
  <dc:subject/>
  <dc:creator>Vertex42.com</dc:creator>
  <cp:keywords/>
  <dc:description>© 2019 Vertex42 LLC. All Rights Reserved.</dc:description>
  <cp:lastModifiedBy>Rylee Ann Horney</cp:lastModifiedBy>
  <cp:revision/>
  <dcterms:created xsi:type="dcterms:W3CDTF">2019-03-21T16:44:15Z</dcterms:created>
  <dcterms:modified xsi:type="dcterms:W3CDTF">2024-12-01T19:07:43Z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2019 Vertex42 LLC. All Rights Reserved.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https://www.vertex42.com/ExcelTemplates/project-budget.html</vt:lpwstr>
  </property>
  <property fmtid="{D5CDD505-2E9C-101B-9397-08002B2CF9AE}" pid="5" name="ContentTypeId">
    <vt:lpwstr>0x010100D3AA294FAA464C47BE50DA13D622A3B4</vt:lpwstr>
  </property>
</Properties>
</file>