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lsrvcdf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u0.sharepoint.com/sites/BDLCapstoneTeamSpring22/Shared Documents/General/E. ME 486C/"/>
    </mc:Choice>
  </mc:AlternateContent>
  <xr:revisionPtr revIDLastSave="0" documentId="8_{EFA23418-C940-41D2-8A82-40683A2755AD}" xr6:coauthVersionLast="47" xr6:coauthVersionMax="47" xr10:uidLastSave="{00000000-0000-0000-0000-000000000000}"/>
  <bookViews>
    <workbookView xWindow="-120" yWindow="-120" windowWidth="29040" windowHeight="15840" firstSheet="3" activeTab="3" xr2:uid="{376626DC-A535-6140-B375-4F1DFA8DEC5A}"/>
  </bookViews>
  <sheets>
    <sheet name="Summary" sheetId="5" r:id="rId1"/>
    <sheet name="Purchase Orders" sheetId="6" r:id="rId2"/>
    <sheet name="Sheet2" sheetId="9" r:id="rId3"/>
    <sheet name="CVC" sheetId="1" r:id="rId4"/>
    <sheet name="FDM" sheetId="3" r:id="rId5"/>
    <sheet name="Sheet1" sheetId="8" r:id="rId6"/>
    <sheet name="Part Number List" sheetId="7" r:id="rId7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G7" i="6"/>
  <c r="G6" i="6"/>
  <c r="G2" i="6"/>
  <c r="R6" i="1"/>
  <c r="L12" i="6"/>
  <c r="R42" i="1"/>
  <c r="R35" i="1"/>
  <c r="W25" i="1"/>
  <c r="W26" i="1"/>
  <c r="F31" i="1"/>
  <c r="F30" i="1"/>
  <c r="A2" i="9"/>
  <c r="B2" i="9"/>
  <c r="C8" i="1"/>
  <c r="E8" i="1"/>
  <c r="F18" i="1"/>
  <c r="F5" i="1"/>
  <c r="F8" i="1"/>
  <c r="C20" i="1"/>
  <c r="F44" i="1"/>
  <c r="E29" i="1"/>
  <c r="F29" i="1"/>
  <c r="E33" i="1"/>
  <c r="F33" i="1"/>
  <c r="F32" i="1"/>
  <c r="A2" i="8"/>
  <c r="A1" i="8"/>
  <c r="F43" i="1"/>
  <c r="F47" i="1"/>
  <c r="F17" i="1"/>
  <c r="E16" i="1"/>
  <c r="F16" i="1"/>
  <c r="F15" i="1"/>
  <c r="F28" i="1"/>
  <c r="E14" i="1"/>
  <c r="F14" i="1"/>
  <c r="E13" i="1"/>
  <c r="F13" i="1"/>
  <c r="F41" i="1"/>
  <c r="F40" i="1"/>
  <c r="F11" i="1"/>
  <c r="F20" i="1"/>
  <c r="C21" i="1"/>
  <c r="F19" i="1"/>
  <c r="G4" i="6"/>
  <c r="G5" i="6"/>
  <c r="F48" i="1"/>
  <c r="F25" i="1"/>
  <c r="E12" i="1"/>
  <c r="F12" i="1"/>
  <c r="F39" i="1"/>
  <c r="F6" i="1"/>
  <c r="F22" i="1"/>
  <c r="F35" i="1"/>
  <c r="F36" i="1"/>
  <c r="F37" i="1"/>
  <c r="F38" i="1"/>
  <c r="F45" i="1"/>
  <c r="E4" i="1"/>
  <c r="F10" i="1"/>
  <c r="G3" i="6"/>
  <c r="F24" i="1"/>
  <c r="F23" i="1"/>
  <c r="F3" i="1"/>
  <c r="F9" i="1"/>
  <c r="B6" i="5"/>
  <c r="F46" i="1"/>
  <c r="F4" i="3"/>
  <c r="F5" i="3"/>
  <c r="F6" i="3"/>
  <c r="C11" i="3"/>
  <c r="F10" i="3"/>
  <c r="F9" i="3"/>
  <c r="F8" i="3"/>
  <c r="F7" i="3"/>
  <c r="F3" i="3"/>
  <c r="F7" i="1"/>
  <c r="F21" i="1"/>
  <c r="F42" i="1"/>
  <c r="F26" i="1"/>
  <c r="F27" i="1"/>
  <c r="F49" i="1"/>
  <c r="C49" i="1"/>
  <c r="B8" i="5"/>
  <c r="F11" i="3"/>
  <c r="B9" i="5"/>
  <c r="B10" i="5"/>
  <c r="B3" i="5"/>
  <c r="B5" i="5"/>
</calcChain>
</file>

<file path=xl/sharedStrings.xml><?xml version="1.0" encoding="utf-8"?>
<sst xmlns="http://schemas.openxmlformats.org/spreadsheetml/2006/main" count="853" uniqueCount="323">
  <si>
    <t>BDL Budget</t>
  </si>
  <si>
    <t>Part # Key</t>
  </si>
  <si>
    <t>Personnel Budget</t>
  </si>
  <si>
    <t>A</t>
  </si>
  <si>
    <t>Circuitry</t>
  </si>
  <si>
    <t>BDL Spent</t>
  </si>
  <si>
    <t>B</t>
  </si>
  <si>
    <t>Tubing</t>
  </si>
  <si>
    <t>Personnel Spent</t>
  </si>
  <si>
    <t>C</t>
  </si>
  <si>
    <t>Pump Parts</t>
  </si>
  <si>
    <t>BDL Remaining</t>
  </si>
  <si>
    <t>D</t>
  </si>
  <si>
    <t>Housings/Frames</t>
  </si>
  <si>
    <t>Personnel Remaining</t>
  </si>
  <si>
    <t>E</t>
  </si>
  <si>
    <t>Heating Elements</t>
  </si>
  <si>
    <t>F</t>
  </si>
  <si>
    <t>Filtration</t>
  </si>
  <si>
    <t>CVC Value</t>
  </si>
  <si>
    <t>G</t>
  </si>
  <si>
    <t>Valves/Connectors</t>
  </si>
  <si>
    <t>FDM Value</t>
  </si>
  <si>
    <t>H</t>
  </si>
  <si>
    <t>Voltage Supply</t>
  </si>
  <si>
    <t>Total Value</t>
  </si>
  <si>
    <t>I</t>
  </si>
  <si>
    <t>Fluid Reservoir</t>
  </si>
  <si>
    <t>Order #</t>
  </si>
  <si>
    <t>Item</t>
  </si>
  <si>
    <t>Quantity</t>
  </si>
  <si>
    <t>Unit Cost</t>
  </si>
  <si>
    <t>Total Spent</t>
  </si>
  <si>
    <t>24V Stepper Peristalic Pump</t>
  </si>
  <si>
    <t>4 Channel 5V Relay Module</t>
  </si>
  <si>
    <t>12V Hot Water Circulation Pump</t>
  </si>
  <si>
    <t>R1</t>
  </si>
  <si>
    <t>Waterproof K type Thermocouple</t>
  </si>
  <si>
    <t>12V 1/2 in. Solenoid Valve</t>
  </si>
  <si>
    <t>R2</t>
  </si>
  <si>
    <t>PID + SSR Relay + Heat Sink + Thermocouple</t>
  </si>
  <si>
    <t>Total</t>
  </si>
  <si>
    <t xml:space="preserve">Order Tax  </t>
  </si>
  <si>
    <t>PID + Alarm Thermostat + SSR Relay</t>
  </si>
  <si>
    <t>Stepperonline CNC</t>
  </si>
  <si>
    <t>DC 5-12V/15-160V Stepper Motor Drive</t>
  </si>
  <si>
    <t>24V Power Supply</t>
  </si>
  <si>
    <t>Medical Grade Silicone Tubing</t>
  </si>
  <si>
    <t>PCB Board</t>
  </si>
  <si>
    <t>Weber Instant Read Thermometer</t>
  </si>
  <si>
    <t>3/8" MIP Adapter Brass</t>
  </si>
  <si>
    <t xml:space="preserve">MKE Titanium 27/64" </t>
  </si>
  <si>
    <t>CET 4-Outlet Surge Protector</t>
  </si>
  <si>
    <t>Air fitting</t>
  </si>
  <si>
    <t>term spd ins16-14G4-6SD</t>
  </si>
  <si>
    <t xml:space="preserve">spade terminal </t>
  </si>
  <si>
    <t>Sales Tax</t>
  </si>
  <si>
    <t>Sales tax</t>
  </si>
  <si>
    <t>Faceplate Total</t>
  </si>
  <si>
    <t>6x6x4 Junction Box</t>
  </si>
  <si>
    <t>Velcro Strap</t>
  </si>
  <si>
    <t>20 Gauge Wire - 65 feet</t>
  </si>
  <si>
    <t>Thermal Paste</t>
  </si>
  <si>
    <t>CD plst 3/8 hose barb ell</t>
  </si>
  <si>
    <t>CD plst 3/8 hose barb TEE</t>
  </si>
  <si>
    <t>Grommet 9/32 neoprene</t>
  </si>
  <si>
    <t>1/2 Cord Grip Low Profile</t>
  </si>
  <si>
    <t>6pk colored vinyl tape 1/2in X20FT</t>
  </si>
  <si>
    <t>MKE titanium 5/8" BIT 1pc</t>
  </si>
  <si>
    <t>CL3R Security Cbl Shld 1</t>
  </si>
  <si>
    <t>65' Bell Wire</t>
  </si>
  <si>
    <t>Clearn plastic drop cloth</t>
  </si>
  <si>
    <t>dual carabiner 6pk</t>
  </si>
  <si>
    <t>Shockwave Hole saw</t>
  </si>
  <si>
    <t>multikit 1/2 &amp; 3/8 Tool kit</t>
  </si>
  <si>
    <t>3/4 low profile strain Relief cord</t>
  </si>
  <si>
    <t>1/2 Rotary Cut-off wheel</t>
  </si>
  <si>
    <t>7/8" shockwave hole saw</t>
  </si>
  <si>
    <t>dremel collet nut kit</t>
  </si>
  <si>
    <t>Part #</t>
  </si>
  <si>
    <t>Description</t>
  </si>
  <si>
    <t>Qty</t>
  </si>
  <si>
    <t>Units</t>
  </si>
  <si>
    <t>Total Cost</t>
  </si>
  <si>
    <t>Part Status</t>
  </si>
  <si>
    <t>Within Assembly?</t>
  </si>
  <si>
    <t>Image</t>
  </si>
  <si>
    <t>CAD?</t>
  </si>
  <si>
    <t>Drawing?</t>
  </si>
  <si>
    <t>Primary Vendor</t>
  </si>
  <si>
    <t>Secondary Vendor</t>
  </si>
  <si>
    <t>Manufacturer</t>
  </si>
  <si>
    <t>Source</t>
  </si>
  <si>
    <t>Notes</t>
  </si>
  <si>
    <t>A1</t>
  </si>
  <si>
    <t>SunFounder MEGA</t>
  </si>
  <si>
    <t>NA</t>
  </si>
  <si>
    <t>In House</t>
  </si>
  <si>
    <t>X</t>
  </si>
  <si>
    <t>N/A</t>
  </si>
  <si>
    <t>MM</t>
  </si>
  <si>
    <t>Amazon</t>
  </si>
  <si>
    <t>https://www.amazon.com/SunFounder-ATmega2560-16AU-Board-Compatible-Arduino/dp/B00D9NA4CY/ref=asc_df_B00D9NA4CY/?tag=hyprod-20&amp;linkCode=df0&amp;hvadid=309773039951&amp;hvpos=&amp;hvnetw=g&amp;hvrand=4020586406233890102&amp;hvpone=&amp;hvptwo=&amp;hvqmt=&amp;hvdev=c&amp;hvdvcmdl=&amp;hvlocint=&amp;hvlocphy=1013406&amp;hvtargid=pla-599566677804&amp;psc=1</t>
  </si>
  <si>
    <t>Off-Brand Arduino Mega</t>
  </si>
  <si>
    <t>A2</t>
  </si>
  <si>
    <t>Purchased</t>
  </si>
  <si>
    <t>https://a.co/d/h2Kl5ae</t>
  </si>
  <si>
    <t>Purchased during 66%</t>
  </si>
  <si>
    <t>A3</t>
  </si>
  <si>
    <t>Faceplate Breadboard</t>
  </si>
  <si>
    <t>Obtained from Professor Willy</t>
  </si>
  <si>
    <t>A4</t>
  </si>
  <si>
    <t>LCD Monitor</t>
  </si>
  <si>
    <t>MN</t>
  </si>
  <si>
    <t>HiLetgo</t>
  </si>
  <si>
    <t>https://www.google.com/aclk?sa=l&amp;ai=DChcSEwji7cq-4fL5AhX-Ia0GHbMyCioYABAJGgJwdg&amp;sig=AOD64_1vPzZmjQTxpuZQYDXJ_16kWKgCQA&amp;ctype=5&amp;q=&amp;ved=0ahUKEwjIgsS-4fL5AhWWLUQIHS7qBUwQww8Ihwk&amp;adurl=</t>
  </si>
  <si>
    <t>n/a</t>
  </si>
  <si>
    <t>A5</t>
  </si>
  <si>
    <t>Disposable Pressure Transducer</t>
  </si>
  <si>
    <t>Qosina</t>
  </si>
  <si>
    <t>https://www.cablesandsensors.com/products/b-braun-connector-compatible-ibp-disposable-transducer?variant=33808846216&amp;currency=USD&amp;utm_medium=product_sync&amp;utm_source=google&amp;utm_content=sag_organic&amp;utm_campaign=sag_organic&amp;keyword=&amp;gclid=CjwKCAjwsMGYBhAEEiwAGUXJaTheau4PfitICQZwgxFS8gDmTcQ8Qbp00XVj4e4BwPpLf0ZZVmpb9BoCYkEQAvD_BwE</t>
  </si>
  <si>
    <t>A6</t>
  </si>
  <si>
    <t>20 Gauge Wire</t>
  </si>
  <si>
    <t>in.</t>
  </si>
  <si>
    <t>A7</t>
  </si>
  <si>
    <t>4 Port Screw Terminal Connector Block</t>
  </si>
  <si>
    <t>https://www.amazon.com/uxcell-5-08mm-Pitch-Female-Terminal/dp/B00W94JF92/ref=sr_1_9?crid=38AE54ZVNQNXC&amp;keywords=screw+terminal+block&amp;qid=1662132379&amp;s=electronics&amp;sprefix=screw+terminal%2Celectronics%2C142&amp;sr=1-9</t>
  </si>
  <si>
    <t>For connecting Pressure Transducer to circuit</t>
  </si>
  <si>
    <t>A8</t>
  </si>
  <si>
    <t>SPDT Button</t>
  </si>
  <si>
    <t>https://www.amazon.com/WOWOONE-12x12x7-3-Tactile-Momentary-Assortment/dp/B08JLWTQ3C/ref=sr_1_1_sspa?keywords=arduino+button&amp;qid=1664054428&amp;qu=eyJxc2MiOiI0LjY4IiwicXNhIjoiNC4yNCIsInFzcCI6IjQuMjAifQ%3D%3D&amp;s=industrial&amp;sr=1-1-spons&amp;psc=1&amp;spLa=ZW5jcnlwdGVkUXVhbGlmaWVyPUEzRkY4WFRISjBINDRWJmVuY3J5cHRlZElkPUEwODE2NjAxMVBZTklaNVFETUlGSSZlbmNyeXB0ZWRBZElkPUEwOTQxNDU3WUFTN1hRODhZU0JDJndpZGdldE5hbWU9c3BfYXRmJmFjdGlvbj1jbGlja1JlZGlyZWN0JmRvTm90TG9nQ2xpY2s9dHJ1ZQ==</t>
  </si>
  <si>
    <t>SPDT = Single Pole Double Throw</t>
  </si>
  <si>
    <t>A9</t>
  </si>
  <si>
    <t>HX711 Analog to Digital Converter</t>
  </si>
  <si>
    <t>https://www.amazon.com/sspa/click?ie=UTF8&amp;spc=MToyNTMzOTQ5Mzc3MzczOTE0OjE2NjY5ODQzNDA6c3BfYXRmOjIwMDAwOTMwOTgyNzMxMTo6MDo6&amp;sp_csd=d2lkZ2V0TmFtZT1zcF9hdGY&amp;url=%2FHiLetgo-Weighing-Dual-Channel-Precision-Pressure%2Fdp%2FB00XRRNCOO%2Fref%3Dsr_1_1_sspa%3Fcrid%3D2A3ZXW59QJVB9%26keywords%3Dhx711%26qid%3D1666984340%26qu%3DeyJxc2MiOiI0LjM3IiwicXNhIjoiNC4wNCIsInFzcCI6IjMuOTMifQ%253D%253D%26sprefix%3Dhx711%252Caps%252C126%26sr%3D8-1-spons%26psc%3D1</t>
  </si>
  <si>
    <t>A10</t>
  </si>
  <si>
    <t>Solder Wire</t>
  </si>
  <si>
    <t>g</t>
  </si>
  <si>
    <t>https://www.amazon.com/MAIYUM-63-37-Solder-Electrical-Soldering/dp/B076QF1Y85/ref=asc_df_B076QF1Y85/?tag=hyprod-20&amp;linkCode=df0&amp;hvadid=312125823820&amp;hvpos=&amp;hvnetw=g&amp;hvrand=12614512557191459122&amp;hvpone=&amp;hvptwo=&amp;hvqmt=&amp;hvdev=c&amp;hvdvcmdl=&amp;hvlocint=&amp;hvlocphy=9030289&amp;hvtargid=pla-599609129164&amp;psc=1</t>
  </si>
  <si>
    <t>Milo owns</t>
  </si>
  <si>
    <t>A11</t>
  </si>
  <si>
    <t>Arduino Active Buzzer</t>
  </si>
  <si>
    <t>https://www.amazon.com/Passive-Terminals-Electronic-Continuous-Arduino/dp/B07D8MQ9ZW/ref=asc_df_B07D8MQ9ZW/?tag=hyprod-20&amp;linkCode=df0&amp;hvadid=416875836207&amp;hvpos=&amp;hvnetw=g&amp;hvrand=18066620928807833237&amp;hvpone=&amp;hvptwo=&amp;hvqmt=&amp;hvdev=c&amp;hvdvcmdl=&amp;hvlocint=&amp;hvlocphy=1013406&amp;hvtargid=pla-906483836825&amp;psc=1&amp;tag=&amp;ref=&amp;adgrpid=100759323544&amp;hvpone=&amp;hvptwo=&amp;hvadid=416875836207&amp;hvpos=&amp;hvnetw=g&amp;hvrand=18066620928807833237&amp;hvqmt=&amp;hvdev=c&amp;hvdvcmdl=&amp;hvlocint=&amp;hvlocphy=1013406&amp;hvtargid=pla-906483836825</t>
  </si>
  <si>
    <t>A12</t>
  </si>
  <si>
    <t xml:space="preserve">High Calibration LED Indicator (Blue Bulb) </t>
  </si>
  <si>
    <t>https://www.google.com/aclk?sa=l&amp;ai=DChcSEwiwst369qT7AhX_C60GHcE3CSUYABANGgJwdg&amp;sig=AOD64_1d-1Lva1HkNBDcIxORSwmES8CaGQ&amp;ctype=5&amp;q=&amp;ved=2ahUKEwiJy9X69qT7AhX2L0QIHW-eDckQ9aACKAB6BAgHEC8&amp;adurl=</t>
  </si>
  <si>
    <t>A15</t>
  </si>
  <si>
    <t>100k Resistor</t>
  </si>
  <si>
    <t>https://www.amazon.com/Projects-100k-Resistors-Choose-Quantity/dp/B071L6BDJV</t>
  </si>
  <si>
    <t>Resistors for LEDs</t>
  </si>
  <si>
    <t>A16</t>
  </si>
  <si>
    <t>10k Potentiometer</t>
  </si>
  <si>
    <t>A17</t>
  </si>
  <si>
    <t>10K Resistor</t>
  </si>
  <si>
    <t>A18</t>
  </si>
  <si>
    <t>Male to Screw Teminal Connector</t>
  </si>
  <si>
    <t>https://www.parts-express.com/2.1-x-5.5mm-DC-Coaxial-Power-Jack-to-Screw-Terminals-335-372?utm_source=google&amp;utm_medium=cpc&amp;utm_campaign=18395892906&amp;utm_content=145242146127&amp;utm_term=&amp;gadid=623430178298&amp;gclid=Cj0KCQiApb2bBhDYARIsAChHC9tqPu8sT1nIXMQ26gGMg33lMPNgO-w3gLM1VwLGEqCKRo1qVE2-JTwaAo92EALw_wcB</t>
  </si>
  <si>
    <t>For connecting the 24V power supply to the pump driver/controller</t>
  </si>
  <si>
    <t>B2</t>
  </si>
  <si>
    <t>MG Silicone Tubing 1/4" ID, 3/8" OD</t>
  </si>
  <si>
    <t>ft</t>
  </si>
  <si>
    <t>https://www.amazon.com/Silicon-CellarBrew-Silicone-Brewing-Winemaking/dp/B07W5TGX8B/ref=sr_1_4?keywords=1%2F4+id+silicone+tubing&amp;qid=1666986363&amp;qu=eyJxc2MiOiIzLjY2IiwicXNhIjoiMy4yNCIsInFzcCI6IjIuODUifQ%3D%3D&amp;sprefix=1%2F4%22ID+sili%2Caps%2C132&amp;sr=8-4</t>
  </si>
  <si>
    <t>Vessel Outlet Tubing, Price per unit Length</t>
  </si>
  <si>
    <t>B3</t>
  </si>
  <si>
    <t>Everbilt Vinyl Tubing 5/8" ID, 7/8" OD</t>
  </si>
  <si>
    <t>Home Depot</t>
  </si>
  <si>
    <t>Filter Inlet Tubing, Price per unit Length</t>
  </si>
  <si>
    <t>B4</t>
  </si>
  <si>
    <t>UDP Vinyl Tubing 3/4" ID, 1" OD</t>
  </si>
  <si>
    <t>Filter Outlet Tubing, Price per unit Length</t>
  </si>
  <si>
    <t>C2</t>
  </si>
  <si>
    <t>Peristaltic Pump</t>
  </si>
  <si>
    <t>SS</t>
  </si>
  <si>
    <t>Puchased during 66%</t>
  </si>
  <si>
    <t>C3</t>
  </si>
  <si>
    <t>Peristalic Pump Controller</t>
  </si>
  <si>
    <t xml:space="preserve">C4 </t>
  </si>
  <si>
    <t>Peristalic Pump Driver</t>
  </si>
  <si>
    <t>C5</t>
  </si>
  <si>
    <t>Peristalic Pump Heat Sink</t>
  </si>
  <si>
    <t>https://www.amazon.com/dp/B07RKHRHJV/ref=sspa_dk_detail_5?psc=1&amp;pd_rd_i=B07RKHRHJV&amp;pd_rd_w=sI6kM&amp;content-id=amzn1.sym.dd2c6db7-6626-466d-bf04-9570e69a7df0&amp;pf_rd_p=dd2c6db7-6626-466d-bf04-9570e69a7df0&amp;pf_rd_r=M697B9E37AAWVSFXK03S&amp;pd_rd_wg=3yXpu&amp;pd_rd_r=e3fda7da-5c60-4649-a6bb-f876e8ceb7f9&amp;s=pc&amp;sp_csd=d2lkZ2V0TmFtZT1zcF9kZXRhaWxfdGhlbWF0aWM&amp;spLa=ZW5jcnlwdGVkUXVhbGlmaWVyPUExVDQ0Sko0UlVDVFVOJmVuY3J5cHRlZElkPUEwOTI5NjI3MVZWRk1XTENLNElIMSZlbmNyeXB0ZWRBZElkPUEwNTI5NDgzMk9ZWkFZRE04TzcxMCZ3aWRnZXROYW1lPXNwX2RldGFpbF90aGVtYXRpYyZhY3Rpb249Y2xpY2tSZWRpcmVjdCZkb05vdExvZ0NsaWNrPXRydWU=</t>
  </si>
  <si>
    <t>D1</t>
  </si>
  <si>
    <t>Device Framing</t>
  </si>
  <si>
    <t>Manufactured</t>
  </si>
  <si>
    <t>https://www.amazon.com/AmazonBasics-Cube-Storage-Shelves-Black/dp/B0735CKD6R/ref=sr_1_5?crid=BNYWECRN9T1E&amp;keywords=4%2Bcube%2Bwire%2Bgrid%2Bstorage%2Bshelves&amp;qid=1668317847&amp;sprefix=4%2Bcube%2Bwire%2Bgrid%2Bstorage%2Bshelves%2Caps%2C141&amp;sr=8-5&amp;th=1</t>
  </si>
  <si>
    <t>Was at a discounted rate when purchased</t>
  </si>
  <si>
    <t>D2</t>
  </si>
  <si>
    <t>Electronics FacePlate</t>
  </si>
  <si>
    <t>MG</t>
  </si>
  <si>
    <t>D4P Lab</t>
  </si>
  <si>
    <t>Makerlab</t>
  </si>
  <si>
    <t>NAU</t>
  </si>
  <si>
    <t>Manufactured by Milo</t>
  </si>
  <si>
    <t>D3</t>
  </si>
  <si>
    <t>Electronics Framing</t>
  </si>
  <si>
    <t>D4</t>
  </si>
  <si>
    <t>Electronics Housing (Junction Box)</t>
  </si>
  <si>
    <t>D5</t>
  </si>
  <si>
    <t>Cable Gland (.100-.360" Cord Range For 1/2" KO)</t>
  </si>
  <si>
    <t>Arlington Idustries, Inc.</t>
  </si>
  <si>
    <t>D6</t>
  </si>
  <si>
    <t>Cable Gland (.200-.472" Cord Range For 1/2" KO)</t>
  </si>
  <si>
    <t>D7</t>
  </si>
  <si>
    <t>Zip Ties</t>
  </si>
  <si>
    <t>D8</t>
  </si>
  <si>
    <t>Velcro Straps</t>
  </si>
  <si>
    <t>E1</t>
  </si>
  <si>
    <t>Cole-Parmer Polystat Standard Heated Bath</t>
  </si>
  <si>
    <t>https://www.coleparmer.com/i/cole-parmer-polystat-standard-6-5-l-heated-bath-150-c-115vac-60hz/1212102?pubid=EW</t>
  </si>
  <si>
    <t>F1</t>
  </si>
  <si>
    <t>Filter Mesh (deconstructed aquarium net)</t>
  </si>
  <si>
    <t>Petsmart</t>
  </si>
  <si>
    <t>In-House</t>
  </si>
  <si>
    <t>Milo manufactured</t>
  </si>
  <si>
    <t>F2</t>
  </si>
  <si>
    <t>2 in. PVC Schedule 40 S x S Coupling</t>
  </si>
  <si>
    <t>F3</t>
  </si>
  <si>
    <t>2 in. x 2 ft. ABS (DWV) Pipe</t>
  </si>
  <si>
    <t>F4</t>
  </si>
  <si>
    <t>2 in. I.D. x 2 ft. PVC Braided Vinyl Tube</t>
  </si>
  <si>
    <t>F5</t>
  </si>
  <si>
    <t>2 in. x 1 in. PVC Reducer Bushing</t>
  </si>
  <si>
    <t>F6</t>
  </si>
  <si>
    <t>Pentair 150071 Filter Housing</t>
  </si>
  <si>
    <t>https://www.grainger.com/product/53DP10?gucid=N:N:PS:Paid:GGL:CSM-2295:4P7A1P:20501231&amp;gclid=Cj0KCQiA37KbBhDgARIsAIzce15H5UV7uoGclk5AdAt6Iu_N4DJdmbk7AlfaUhVEgtik3Y-G5J2kUQMaAitiEALw_wcB&amp;gclsrc=aw.ds</t>
  </si>
  <si>
    <t>F7</t>
  </si>
  <si>
    <t>GE G Filter</t>
  </si>
  <si>
    <t>GE</t>
  </si>
  <si>
    <t>5 micron</t>
  </si>
  <si>
    <t>G1</t>
  </si>
  <si>
    <t>Medical Stopcock</t>
  </si>
  <si>
    <t>17 are used for the manifold, 3 are used as quick disconnects for the Filter</t>
  </si>
  <si>
    <t>G2</t>
  </si>
  <si>
    <t>3/8" x 3/8" Barb Elbow</t>
  </si>
  <si>
    <t>G3</t>
  </si>
  <si>
    <t>3/8" x 3/8" x 3/8" Barb T Connector</t>
  </si>
  <si>
    <t>https://www.usplastic.com/catalog/item.aspx?itemid=30038&amp;v1=&amp;v7=&amp;gclid=Cj0KCQiAgribBhDkARIsAASA5bvmti1D4sor5PiQUkgRLzP5-CcTgnRVkgCOTnH75txgA-nMDTYs_UsaAjrIEALw_wcB</t>
  </si>
  <si>
    <t>H1</t>
  </si>
  <si>
    <t>Power Center</t>
  </si>
  <si>
    <t>Puchased during 33%</t>
  </si>
  <si>
    <t>H2</t>
  </si>
  <si>
    <t>USB Data Sync Connector</t>
  </si>
  <si>
    <t>Walmart</t>
  </si>
  <si>
    <t>Target</t>
  </si>
  <si>
    <t>https://www.google.com/aclk?sa=l&amp;ai=DChcSEwjOrLnQt6r7AhVUFNQBHYCqBQQYABAQGgJvYQ&amp;sig=AOD64_32DNH36siFh6TMRPlVtAW_qoYe7w&amp;ctype=46&amp;q=&amp;ved=2ahUKEwi037HQt6r7AhUiK0QIHY5mBsAQqygoAnoECAUQLA&amp;adurl=</t>
  </si>
  <si>
    <t>I1</t>
  </si>
  <si>
    <t>5 QT Fluid Reservoir</t>
  </si>
  <si>
    <t>https://www.homedepot.com/p/HDX-5-qt-Small-Mixing-Bucket-05QHDX55024/300225941?source=shoppingads&amp;locale=en-US&amp;pla&amp;mtc=SHOPPING-BF-CDP-GGL-D24-024_016_EXT_PAINT-NA-Multi-NA-LIA-NA-NA-NA-NA-NBR-NA-PRO-NA-FY21_Exterior_LIA_Q3_Control&amp;cm_mmc=SHOPPING-BF-CDP-GGL-D24-024_016_EXT_PAINT-NA-Multi-NA-LIA-NA-NA-NA-NA-NBR-NA-PRO-NA-FY21_Exterior_LIA_Q3_Control-71700000075826640-58700006498654201-92700058683660150&amp;gclid=Cj0KCQiAgribBhDkARIsAASA5bvlI93-c66nG08ARAUZ94pgXsHP7if6Nb3xJ6XbcYLfozy2L_GF-5gaAkKrEALw_wcB&amp;gclsrc=aw.ds</t>
  </si>
  <si>
    <t>H3</t>
  </si>
  <si>
    <t>https://a.co/d/fSq61Yl</t>
  </si>
  <si>
    <t>Total Number Parts</t>
  </si>
  <si>
    <t>Total Costs</t>
  </si>
  <si>
    <t>https://www.amazon.com/hz/wishlist/ls/31P7OIWHJR0I0?ref_=wl_share</t>
  </si>
  <si>
    <t>https://a.co/d/fq6oHbC</t>
  </si>
  <si>
    <t>https://www.amazon.com/hz/wishlist/ls/31P7OIWHJR0I0/ref=nav_wishlist_lists_1</t>
  </si>
  <si>
    <t>Arduino Uno</t>
  </si>
  <si>
    <t>-</t>
  </si>
  <si>
    <t>5 V Relay Module</t>
  </si>
  <si>
    <t>DAQ I/O Module</t>
  </si>
  <si>
    <t>https://microdaq.com/measurement-computing-usb-1024ls-daq.php?gclid=CjwKCAjwsMGYBhAEEiwAGUXJabBYeq10NGvYxAYoErCmEUrGwDaEvChMlKBWcQqXj9q0uIENJpP7RBoC6_gQAvD_BwE</t>
  </si>
  <si>
    <t>A13</t>
  </si>
  <si>
    <t>Micro Breadboard</t>
  </si>
  <si>
    <t>M2F Jumper Wires</t>
  </si>
  <si>
    <t>SparkFun Electronics</t>
  </si>
  <si>
    <t>https://www.amazon.com/Elegoo-EL-CP-004-Multicolored-Breadboard-arduino/dp/B01EV70C78/ref=asc_df_B01EV70C78/?tag=hyprod-20&amp;linkCode=df0&amp;hvadid=222785939698&amp;hvpos=&amp;hvnetw=g&amp;hvrand=13960188264390927571&amp;hvpone=&amp;hvptwo=&amp;hvqmt=&amp;hvdev=c&amp;hvdvcmdl=&amp;hvlocint=&amp;hvlocphy=9030289&amp;hvtargid=pla-362913641420&amp;th=1</t>
  </si>
  <si>
    <t>M2M Jumper Wires</t>
  </si>
  <si>
    <t>Solenoid Valve</t>
  </si>
  <si>
    <t>To Purchase</t>
  </si>
  <si>
    <t xml:space="preserve">3D Print - Arduino Housing </t>
  </si>
  <si>
    <t>Being Manufactured</t>
  </si>
  <si>
    <t>12V Relay</t>
  </si>
  <si>
    <t>Pcard order 1</t>
  </si>
  <si>
    <t>Screw Terminal Connector Block</t>
  </si>
  <si>
    <t>Purchase Request 1</t>
  </si>
  <si>
    <t>Button</t>
  </si>
  <si>
    <t>Spade Terminal Blue</t>
  </si>
  <si>
    <t>HomCo</t>
  </si>
  <si>
    <t>Purchased on 9/10/22</t>
  </si>
  <si>
    <t>Spade Terminal Yellow</t>
  </si>
  <si>
    <t>Small Breadboard</t>
  </si>
  <si>
    <t>A14</t>
  </si>
  <si>
    <t>F2F Jumper Wires</t>
  </si>
  <si>
    <t>A19</t>
  </si>
  <si>
    <t>A20</t>
  </si>
  <si>
    <t>B1</t>
  </si>
  <si>
    <t>Medical Grade Tygon Tubing</t>
  </si>
  <si>
    <t>https://www.amazon.com/Flexible-Lightweight-Plastic-Chemical-Resistant/dp/B07ZBYCW88/ref=pd_bxgy_sccl_1/130-5019932-8996350?pd_rd_w=AwgQK&amp;content-id=amzn1.sym.7757a8b5-874e-4a67-9d85-54ed32f01737&amp;pf_rd_p=7757a8b5-874e-4a67-9d85-54ed32f01737&amp;pf_rd_r=HT173APKCDK0SKJV1VMG&amp;pd_rd_wg=vMo53&amp;pd_rd_r=9f71fe89-87a5-4b87-97b6-89043a2614a6&amp;pd_rd_i=B07ZBYCW88&amp;psc=1</t>
  </si>
  <si>
    <t>C1</t>
  </si>
  <si>
    <t>Fountain Pump</t>
  </si>
  <si>
    <t>TopFin</t>
  </si>
  <si>
    <t>C4</t>
  </si>
  <si>
    <t>Circulation Pump</t>
  </si>
  <si>
    <t>Plastic Peg Board</t>
  </si>
  <si>
    <t>https://www.amazon.com/Azar-771620-WHT-Pegboard-1-Sided-2-Pack/dp/B008M7RUO2/ref=sr_1_2?crid=3QT7M035X7YOY&amp;keywords=plastic%2Bpeg%2Bboard&amp;qid=1662129928&amp;s=instant-video&amp;sprefix=plastic%2Bpeg%2Bboar%2Cinstant-video%2C128&amp;sr=1-2&amp;th=1</t>
  </si>
  <si>
    <t>Need to determine final dimensions before purchasing</t>
  </si>
  <si>
    <t>Electronics Face Plate</t>
  </si>
  <si>
    <t>To Manufacture</t>
  </si>
  <si>
    <t>Steven will manufacture</t>
  </si>
  <si>
    <t>Make</t>
  </si>
  <si>
    <t>Heating Tank</t>
  </si>
  <si>
    <t>E2</t>
  </si>
  <si>
    <t>PID Temperature Controller</t>
  </si>
  <si>
    <t>E3</t>
  </si>
  <si>
    <t>Heat Sink</t>
  </si>
  <si>
    <t>E4</t>
  </si>
  <si>
    <t>40A Steady State Relay</t>
  </si>
  <si>
    <t>E5</t>
  </si>
  <si>
    <t>Waterproof K-Type Thermocouple</t>
  </si>
  <si>
    <t>E6</t>
  </si>
  <si>
    <t>Custom Filter</t>
  </si>
  <si>
    <t>Custom Universal Connectors</t>
  </si>
  <si>
    <t>Buy</t>
  </si>
  <si>
    <t>G4</t>
  </si>
  <si>
    <t>Medical Gate Valve</t>
  </si>
  <si>
    <t>G5</t>
  </si>
  <si>
    <t>3/8" x 1/2"MIP Adapter</t>
  </si>
  <si>
    <t>Purchased 9/14/22</t>
  </si>
  <si>
    <t>G6</t>
  </si>
  <si>
    <t>1/4" x 3/8" Air Fitting</t>
  </si>
  <si>
    <t>Purchased 9/2/22</t>
  </si>
  <si>
    <t>https://www.amazon.com/SHNITPWR-100V-240V-Converter-Transformer-5-5x2-5mm/dp/B07PWZQ4MB</t>
  </si>
  <si>
    <t>H4</t>
  </si>
  <si>
    <t>USB Wall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</si>
</sst>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444444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0CE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/>
      <top style="thin">
        <color rgb="FFD0CECE"/>
      </top>
      <bottom/>
      <diagonal/>
    </border>
    <border>
      <left/>
      <right/>
      <top style="thin">
        <color rgb="FFD0CECE"/>
      </top>
      <bottom/>
      <diagonal/>
    </border>
    <border>
      <left/>
      <right style="thin">
        <color rgb="FFD0CECE"/>
      </right>
      <top style="thin">
        <color rgb="FFD0CECE"/>
      </top>
      <bottom/>
      <diagonal/>
    </border>
    <border>
      <left/>
      <right/>
      <top/>
      <bottom style="thin">
        <color rgb="FFD0CECE"/>
      </bottom>
      <diagonal/>
    </border>
    <border>
      <left/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/>
      <top/>
      <bottom style="thin">
        <color rgb="FFD0CECE"/>
      </bottom>
      <diagonal/>
    </border>
    <border>
      <left style="thin">
        <color rgb="FFD0CECE"/>
      </left>
      <right style="thin">
        <color rgb="FF000000"/>
      </right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indexed="64"/>
      </left>
      <right/>
      <top/>
      <bottom/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8" fontId="0" fillId="0" borderId="1" xfId="0" applyNumberFormat="1" applyBorder="1"/>
    <xf numFmtId="44" fontId="0" fillId="0" borderId="1" xfId="0" applyNumberFormat="1" applyBorder="1"/>
    <xf numFmtId="8" fontId="0" fillId="0" borderId="1" xfId="1" applyNumberFormat="1" applyFont="1" applyBorder="1"/>
    <xf numFmtId="0" fontId="0" fillId="0" borderId="2" xfId="0" applyBorder="1"/>
    <xf numFmtId="8" fontId="0" fillId="0" borderId="0" xfId="0" applyNumberFormat="1"/>
    <xf numFmtId="0" fontId="0" fillId="0" borderId="1" xfId="0" applyBorder="1" applyAlignment="1">
      <alignment wrapText="1"/>
    </xf>
    <xf numFmtId="0" fontId="0" fillId="0" borderId="5" xfId="0" applyBorder="1"/>
    <xf numFmtId="8" fontId="0" fillId="0" borderId="5" xfId="0" applyNumberFormat="1" applyBorder="1"/>
    <xf numFmtId="0" fontId="0" fillId="0" borderId="6" xfId="0" applyBorder="1"/>
    <xf numFmtId="0" fontId="0" fillId="0" borderId="7" xfId="0" applyBorder="1"/>
    <xf numFmtId="8" fontId="0" fillId="0" borderId="6" xfId="0" applyNumberFormat="1" applyBorder="1"/>
    <xf numFmtId="0" fontId="0" fillId="0" borderId="4" xfId="0" applyBorder="1"/>
    <xf numFmtId="0" fontId="0" fillId="0" borderId="3" xfId="0" applyBorder="1"/>
    <xf numFmtId="8" fontId="0" fillId="0" borderId="3" xfId="0" applyNumberFormat="1" applyBorder="1"/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10" xfId="0" applyBorder="1"/>
    <xf numFmtId="8" fontId="0" fillId="0" borderId="11" xfId="0" applyNumberFormat="1" applyBorder="1"/>
    <xf numFmtId="8" fontId="0" fillId="0" borderId="1" xfId="1" applyNumberFormat="1" applyFont="1" applyFill="1" applyBorder="1"/>
    <xf numFmtId="0" fontId="3" fillId="2" borderId="1" xfId="0" applyFont="1" applyFill="1" applyBorder="1"/>
    <xf numFmtId="0" fontId="4" fillId="3" borderId="7" xfId="0" applyFont="1" applyFill="1" applyBorder="1"/>
    <xf numFmtId="0" fontId="3" fillId="0" borderId="1" xfId="0" applyFont="1" applyBorder="1"/>
    <xf numFmtId="0" fontId="5" fillId="0" borderId="1" xfId="2" applyFill="1" applyBorder="1"/>
    <xf numFmtId="0" fontId="5" fillId="0" borderId="1" xfId="2" applyBorder="1"/>
    <xf numFmtId="0" fontId="0" fillId="0" borderId="9" xfId="0" applyBorder="1"/>
    <xf numFmtId="0" fontId="0" fillId="0" borderId="7" xfId="0" applyBorder="1" applyAlignment="1">
      <alignment vertical="top" wrapText="1"/>
    </xf>
    <xf numFmtId="0" fontId="3" fillId="0" borderId="5" xfId="0" applyFont="1" applyBorder="1"/>
    <xf numFmtId="0" fontId="5" fillId="0" borderId="0" xfId="2"/>
    <xf numFmtId="0" fontId="7" fillId="0" borderId="1" xfId="0" applyFont="1" applyBorder="1"/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2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8" fontId="0" fillId="4" borderId="1" xfId="1" applyNumberFormat="1" applyFont="1" applyFill="1" applyBorder="1" applyAlignment="1">
      <alignment horizontal="center" vertical="center" wrapText="1"/>
    </xf>
    <xf numFmtId="8" fontId="0" fillId="4" borderId="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8" fontId="0" fillId="0" borderId="8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8" fontId="0" fillId="0" borderId="3" xfId="0" applyNumberFormat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8" fontId="0" fillId="0" borderId="11" xfId="0" applyNumberForma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8" fillId="0" borderId="0" xfId="0" quotePrefix="1" applyNumberFormat="1" applyFont="1" applyAlignment="1">
      <alignment vertical="center"/>
    </xf>
    <xf numFmtId="0" fontId="5" fillId="4" borderId="6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8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56">
    <dxf>
      <numFmt numFmtId="12" formatCode="&quot;$&quot;#,##0.00_);[Red]\(&quot;$&quot;#,##0.0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000000"/>
      </font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2" formatCode="&quot;$&quot;#,##0.00_);[Red]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2" formatCode="&quot;$&quot;#,##0.00_);[Red]\(&quot;$&quot;#,##0.0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2" formatCode="&quot;$&quot;#,##0.00_);[Red]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2" formatCode="&quot;$&quot;#,##0.00_);[Red]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2" formatCode="&quot;$&quot;#,##0.00_);[Red]\(&quot;$&quot;#,##0.00\)"/>
      <alignment horizontal="center" vertical="center" wrapText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000000"/>
      </font>
      <fill>
        <patternFill patternType="solid">
          <fgColor indexed="64"/>
          <bgColor rgb="FFFFFFFF"/>
        </patternFill>
      </fill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2" formatCode="&quot;$&quot;#,##0.00_);[Red]\(&quot;$&quot;#,##0.00\)"/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2" formatCode="&quot;$&quot;#,##0.00_);[Red]\(&quot;$&quot;#,##0.00\)"/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wrapText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wrapText="1"/>
    </dxf>
    <dxf>
      <alignment horizontal="center" vertical="center" wrapText="1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ED7D31"/>
        </patternFill>
      </fill>
    </dxf>
    <dxf>
      <fill>
        <patternFill patternType="solid"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hyperlink" Target="http://arduino.stackexchange.com/questions/17542/connect-hx711-to-a-three-wire-load-cell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2.png"/><Relationship Id="rId10" Type="http://schemas.openxmlformats.org/officeDocument/2006/relationships/image" Target="../media/image10.png"/><Relationship Id="rId19" Type="http://schemas.openxmlformats.org/officeDocument/2006/relationships/image" Target="../media/image19.xlsrvcd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26.png"/><Relationship Id="rId26" Type="http://schemas.openxmlformats.org/officeDocument/2006/relationships/image" Target="../media/image13.png"/><Relationship Id="rId3" Type="http://schemas.openxmlformats.org/officeDocument/2006/relationships/image" Target="../media/image7.png"/><Relationship Id="rId21" Type="http://schemas.openxmlformats.org/officeDocument/2006/relationships/image" Target="../media/image29.png"/><Relationship Id="rId34" Type="http://schemas.openxmlformats.org/officeDocument/2006/relationships/image" Target="../media/image41.png"/><Relationship Id="rId7" Type="http://schemas.openxmlformats.org/officeDocument/2006/relationships/image" Target="../media/image17.png"/><Relationship Id="rId12" Type="http://schemas.openxmlformats.org/officeDocument/2006/relationships/image" Target="../media/image11.png"/><Relationship Id="rId17" Type="http://schemas.openxmlformats.org/officeDocument/2006/relationships/image" Target="../media/image6.png"/><Relationship Id="rId25" Type="http://schemas.openxmlformats.org/officeDocument/2006/relationships/image" Target="../media/image33.png"/><Relationship Id="rId33" Type="http://schemas.openxmlformats.org/officeDocument/2006/relationships/image" Target="../media/image40.png"/><Relationship Id="rId2" Type="http://schemas.openxmlformats.org/officeDocument/2006/relationships/image" Target="../media/image9.png"/><Relationship Id="rId16" Type="http://schemas.openxmlformats.org/officeDocument/2006/relationships/image" Target="../media/image16.png"/><Relationship Id="rId20" Type="http://schemas.openxmlformats.org/officeDocument/2006/relationships/image" Target="../media/image28.png"/><Relationship Id="rId29" Type="http://schemas.openxmlformats.org/officeDocument/2006/relationships/image" Target="../media/image36.png"/><Relationship Id="rId1" Type="http://schemas.openxmlformats.org/officeDocument/2006/relationships/image" Target="../media/image24.png"/><Relationship Id="rId6" Type="http://schemas.openxmlformats.org/officeDocument/2006/relationships/image" Target="../media/image2.png"/><Relationship Id="rId11" Type="http://schemas.openxmlformats.org/officeDocument/2006/relationships/image" Target="../media/image25.png"/><Relationship Id="rId24" Type="http://schemas.openxmlformats.org/officeDocument/2006/relationships/image" Target="../media/image32.png"/><Relationship Id="rId32" Type="http://schemas.openxmlformats.org/officeDocument/2006/relationships/image" Target="../media/image39.png"/><Relationship Id="rId5" Type="http://schemas.openxmlformats.org/officeDocument/2006/relationships/image" Target="../media/image1.png"/><Relationship Id="rId15" Type="http://schemas.openxmlformats.org/officeDocument/2006/relationships/image" Target="../media/image15.png"/><Relationship Id="rId23" Type="http://schemas.openxmlformats.org/officeDocument/2006/relationships/image" Target="../media/image31.png"/><Relationship Id="rId28" Type="http://schemas.openxmlformats.org/officeDocument/2006/relationships/image" Target="../media/image35.png"/><Relationship Id="rId10" Type="http://schemas.openxmlformats.org/officeDocument/2006/relationships/image" Target="../media/image4.png"/><Relationship Id="rId19" Type="http://schemas.openxmlformats.org/officeDocument/2006/relationships/image" Target="../media/image27.png"/><Relationship Id="rId31" Type="http://schemas.openxmlformats.org/officeDocument/2006/relationships/image" Target="../media/image38.png"/><Relationship Id="rId4" Type="http://schemas.openxmlformats.org/officeDocument/2006/relationships/image" Target="../media/image8.png"/><Relationship Id="rId9" Type="http://schemas.openxmlformats.org/officeDocument/2006/relationships/image" Target="../media/image18.png"/><Relationship Id="rId14" Type="http://schemas.openxmlformats.org/officeDocument/2006/relationships/image" Target="../media/image5.png"/><Relationship Id="rId22" Type="http://schemas.openxmlformats.org/officeDocument/2006/relationships/image" Target="../media/image30.png"/><Relationship Id="rId27" Type="http://schemas.openxmlformats.org/officeDocument/2006/relationships/image" Target="../media/image34.png"/><Relationship Id="rId30" Type="http://schemas.openxmlformats.org/officeDocument/2006/relationships/image" Target="../media/image37.png"/><Relationship Id="rId8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19050</xdr:rowOff>
    </xdr:from>
    <xdr:to>
      <xdr:col>8</xdr:col>
      <xdr:colOff>914400</xdr:colOff>
      <xdr:row>6</xdr:row>
      <xdr:rowOff>923925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2FA74A-834A-2DF0-88B1-6A8328003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3486150"/>
          <a:ext cx="895350" cy="9048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7</xdr:row>
      <xdr:rowOff>0</xdr:rowOff>
    </xdr:from>
    <xdr:to>
      <xdr:col>8</xdr:col>
      <xdr:colOff>904875</xdr:colOff>
      <xdr:row>7</xdr:row>
      <xdr:rowOff>828675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57D3EB-096A-E9B1-8A44-03B1823A21F8}"/>
            </a:ext>
            <a:ext uri="{147F2762-F138-4A5C-976F-8EAC2B608ADB}">
              <a16:predDERef xmlns:a16="http://schemas.microsoft.com/office/drawing/2014/main" pred="{8C2FA74A-834A-2DF0-88B1-6A8328003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4476750"/>
          <a:ext cx="876300" cy="82867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7</xdr:row>
      <xdr:rowOff>0</xdr:rowOff>
    </xdr:from>
    <xdr:to>
      <xdr:col>8</xdr:col>
      <xdr:colOff>876300</xdr:colOff>
      <xdr:row>7</xdr:row>
      <xdr:rowOff>742950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247D81-04EA-DD06-A978-5E1767A3DADA}"/>
            </a:ext>
            <a:ext uri="{147F2762-F138-4A5C-976F-8EAC2B608ADB}">
              <a16:predDERef xmlns:a16="http://schemas.microsoft.com/office/drawing/2014/main" pred="{A857D3EB-096A-E9B1-8A44-03B1823A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7981950" y="5543550"/>
          <a:ext cx="828675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9</xdr:row>
      <xdr:rowOff>38100</xdr:rowOff>
    </xdr:from>
    <xdr:to>
      <xdr:col>8</xdr:col>
      <xdr:colOff>904875</xdr:colOff>
      <xdr:row>9</xdr:row>
      <xdr:rowOff>885825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4D3762-1262-3633-B980-6676A8488B9C}"/>
            </a:ext>
            <a:ext uri="{147F2762-F138-4A5C-976F-8EAC2B608ADB}">
              <a16:predDERef xmlns:a16="http://schemas.microsoft.com/office/drawing/2014/main" pred="{4F247D81-04EA-DD06-A978-5E1767A3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81950" y="8267700"/>
          <a:ext cx="857250" cy="8477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18</xdr:row>
      <xdr:rowOff>0</xdr:rowOff>
    </xdr:from>
    <xdr:to>
      <xdr:col>8</xdr:col>
      <xdr:colOff>914400</xdr:colOff>
      <xdr:row>18</xdr:row>
      <xdr:rowOff>857250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95562A-A3B4-CBF1-750E-8F8311A4052F}"/>
            </a:ext>
            <a:ext uri="{147F2762-F138-4A5C-976F-8EAC2B608ADB}">
              <a16:predDERef xmlns:a16="http://schemas.microsoft.com/office/drawing/2014/main" pred="{524D3762-1262-3633-B980-6676A848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81950" y="10163175"/>
          <a:ext cx="866775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33</xdr:row>
      <xdr:rowOff>57150</xdr:rowOff>
    </xdr:from>
    <xdr:to>
      <xdr:col>8</xdr:col>
      <xdr:colOff>847725</xdr:colOff>
      <xdr:row>33</xdr:row>
      <xdr:rowOff>847725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E28F996-F15C-9412-1B5A-69CF26176245}"/>
            </a:ext>
            <a:ext uri="{147F2762-F138-4A5C-976F-8EAC2B608ADB}">
              <a16:predDERef xmlns:a16="http://schemas.microsoft.com/office/drawing/2014/main" pred="{507DD1FA-601D-2107-2EB1-0BFE012A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24775" y="17811750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47</xdr:row>
      <xdr:rowOff>19050</xdr:rowOff>
    </xdr:from>
    <xdr:to>
      <xdr:col>8</xdr:col>
      <xdr:colOff>895350</xdr:colOff>
      <xdr:row>51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4259CEB-57C7-41AD-EDFD-4A48397A7FD5}"/>
            </a:ext>
            <a:ext uri="{147F2762-F138-4A5C-976F-8EAC2B608ADB}">
              <a16:predDERef xmlns:a16="http://schemas.microsoft.com/office/drawing/2014/main" pred="{0E28F996-F15C-9412-1B5A-69CF26176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53375" y="29203650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3</xdr:row>
      <xdr:rowOff>19050</xdr:rowOff>
    </xdr:from>
    <xdr:to>
      <xdr:col>8</xdr:col>
      <xdr:colOff>923925</xdr:colOff>
      <xdr:row>3</xdr:row>
      <xdr:rowOff>904875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78716AD-1AA9-80A8-5086-E5BEFE930FDA}"/>
            </a:ext>
            <a:ext uri="{147F2762-F138-4A5C-976F-8EAC2B608ADB}">
              <a16:predDERef xmlns:a16="http://schemas.microsoft.com/office/drawing/2014/main" pred="{D4259CEB-57C7-41AD-EDFD-4A48397A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72425" y="158115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5</xdr:row>
      <xdr:rowOff>19050</xdr:rowOff>
    </xdr:from>
    <xdr:to>
      <xdr:col>8</xdr:col>
      <xdr:colOff>885825</xdr:colOff>
      <xdr:row>5</xdr:row>
      <xdr:rowOff>895350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2CDFC9-ED4F-94F6-FFF0-7EC901ADD981}"/>
            </a:ext>
            <a:ext uri="{147F2762-F138-4A5C-976F-8EAC2B608ADB}">
              <a16:predDERef xmlns:a16="http://schemas.microsoft.com/office/drawing/2014/main" pred="{478716AD-1AA9-80A8-5086-E5BEFE930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72425" y="2533650"/>
          <a:ext cx="847725" cy="87630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</xdr:row>
      <xdr:rowOff>28575</xdr:rowOff>
    </xdr:from>
    <xdr:to>
      <xdr:col>8</xdr:col>
      <xdr:colOff>904875</xdr:colOff>
      <xdr:row>2</xdr:row>
      <xdr:rowOff>914400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AF5C89D-4AA7-5F84-0117-E3D7579958B3}"/>
            </a:ext>
            <a:ext uri="{147F2762-F138-4A5C-976F-8EAC2B608ADB}">
              <a16:predDERef xmlns:a16="http://schemas.microsoft.com/office/drawing/2014/main" pred="{A82CDFC9-ED4F-94F6-FFF0-7EC901AD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53375" y="638175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8</xdr:row>
      <xdr:rowOff>0</xdr:rowOff>
    </xdr:from>
    <xdr:to>
      <xdr:col>8</xdr:col>
      <xdr:colOff>904875</xdr:colOff>
      <xdr:row>8</xdr:row>
      <xdr:rowOff>885825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C257924-65F3-19C4-8BBB-AF008220D857}"/>
            </a:ext>
            <a:ext uri="{147F2762-F138-4A5C-976F-8EAC2B608ADB}">
              <a16:predDERef xmlns:a16="http://schemas.microsoft.com/office/drawing/2014/main" pred="{AAF5C89D-4AA7-5F84-0117-E3D757995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62900" y="6353175"/>
          <a:ext cx="876300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21</xdr:row>
      <xdr:rowOff>47625</xdr:rowOff>
    </xdr:from>
    <xdr:to>
      <xdr:col>8</xdr:col>
      <xdr:colOff>914400</xdr:colOff>
      <xdr:row>21</xdr:row>
      <xdr:rowOff>895350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41BB6B7-9A0A-21A4-56F2-2799ED3942DC}"/>
            </a:ext>
            <a:ext uri="{147F2762-F138-4A5C-976F-8EAC2B608ADB}">
              <a16:predDERef xmlns:a16="http://schemas.microsoft.com/office/drawing/2014/main" pred="{FC257924-65F3-19C4-8BBB-AF008220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53375" y="12087225"/>
          <a:ext cx="895350" cy="8477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22</xdr:row>
      <xdr:rowOff>38100</xdr:rowOff>
    </xdr:from>
    <xdr:to>
      <xdr:col>8</xdr:col>
      <xdr:colOff>866775</xdr:colOff>
      <xdr:row>22</xdr:row>
      <xdr:rowOff>895350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19C8415-CB52-9D80-F951-31E26F69260B}"/>
            </a:ext>
            <a:ext uri="{147F2762-F138-4A5C-976F-8EAC2B608ADB}">
              <a16:predDERef xmlns:a16="http://schemas.microsoft.com/office/drawing/2014/main" pred="{441BB6B7-9A0A-21A4-56F2-2799ED394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81950" y="13030200"/>
          <a:ext cx="819150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23</xdr:row>
      <xdr:rowOff>28575</xdr:rowOff>
    </xdr:from>
    <xdr:to>
      <xdr:col>8</xdr:col>
      <xdr:colOff>781050</xdr:colOff>
      <xdr:row>23</xdr:row>
      <xdr:rowOff>923925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771A67B-0917-8656-8617-B6D98DBC94D3}"/>
            </a:ext>
            <a:ext uri="{147F2762-F138-4A5C-976F-8EAC2B608ADB}">
              <a16:predDERef xmlns:a16="http://schemas.microsoft.com/office/drawing/2014/main" pred="{619C8415-CB52-9D80-F951-31E26F692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20050" y="13973175"/>
          <a:ext cx="695325" cy="89535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35</xdr:row>
      <xdr:rowOff>38100</xdr:rowOff>
    </xdr:from>
    <xdr:to>
      <xdr:col>8</xdr:col>
      <xdr:colOff>904875</xdr:colOff>
      <xdr:row>35</xdr:row>
      <xdr:rowOff>914400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90B0CE8-3803-56B2-E72C-AD90043E03A4}"/>
            </a:ext>
            <a:ext uri="{147F2762-F138-4A5C-976F-8EAC2B608ADB}">
              <a16:predDERef xmlns:a16="http://schemas.microsoft.com/office/drawing/2014/main" pred="{9771A67B-0917-8656-8617-B6D98DBC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962900" y="196977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41</xdr:row>
      <xdr:rowOff>47625</xdr:rowOff>
    </xdr:from>
    <xdr:to>
      <xdr:col>8</xdr:col>
      <xdr:colOff>923925</xdr:colOff>
      <xdr:row>41</xdr:row>
      <xdr:rowOff>885825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90D76EA-64B5-4456-9C34-8B543015A8FD}"/>
            </a:ext>
            <a:ext uri="{147F2762-F138-4A5C-976F-8EAC2B608ADB}">
              <a16:predDERef xmlns:a16="http://schemas.microsoft.com/office/drawing/2014/main" pred="{B90B0CE8-3803-56B2-E72C-AD90043E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43850" y="23517225"/>
          <a:ext cx="914400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45</xdr:row>
      <xdr:rowOff>38100</xdr:rowOff>
    </xdr:from>
    <xdr:to>
      <xdr:col>8</xdr:col>
      <xdr:colOff>885825</xdr:colOff>
      <xdr:row>45</xdr:row>
      <xdr:rowOff>885825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C82105A-5D2B-B30F-17B3-3201842397EE}"/>
            </a:ext>
            <a:ext uri="{147F2762-F138-4A5C-976F-8EAC2B608ADB}">
              <a16:predDERef xmlns:a16="http://schemas.microsoft.com/office/drawing/2014/main" pred="{42ED7F45-DD1D-D4D4-96D4-5087809D9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81950" y="28270200"/>
          <a:ext cx="838200" cy="84772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8</xdr:row>
      <xdr:rowOff>38100</xdr:rowOff>
    </xdr:from>
    <xdr:to>
      <xdr:col>8</xdr:col>
      <xdr:colOff>885825</xdr:colOff>
      <xdr:row>8</xdr:row>
      <xdr:rowOff>895350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86A8868-C31D-418A-86EE-E774BDC11986}"/>
            </a:ext>
            <a:ext uri="{147F2762-F138-4A5C-976F-8EAC2B608ADB}">
              <a16:predDERef xmlns:a16="http://schemas.microsoft.com/office/drawing/2014/main" pred="{AC82105A-5D2B-B30F-17B3-320184239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72425" y="7315200"/>
          <a:ext cx="847725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11</xdr:row>
      <xdr:rowOff>66675</xdr:rowOff>
    </xdr:from>
    <xdr:to>
      <xdr:col>8</xdr:col>
      <xdr:colOff>885825</xdr:colOff>
      <xdr:row>11</xdr:row>
      <xdr:rowOff>857250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7624A8F-91E1-574D-0EC4-47269072B4C8}"/>
            </a:ext>
            <a:ext uri="{147F2762-F138-4A5C-976F-8EAC2B608ADB}">
              <a16:predDERef xmlns:a16="http://schemas.microsoft.com/office/drawing/2014/main" pred="{286A8868-C31D-418A-86EE-E774BDC11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972425" y="9248775"/>
          <a:ext cx="847725" cy="790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914400</xdr:colOff>
      <xdr:row>10</xdr:row>
      <xdr:rowOff>914400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21CEC99-C7EF-29B0-AE61-A8FE6071DDD9}"/>
            </a:ext>
            <a:ext uri="{147F2762-F138-4A5C-976F-8EAC2B608ADB}">
              <a16:predDERef xmlns:a16="http://schemas.microsoft.com/office/drawing/2014/main" pred="{C7624A8F-91E1-574D-0EC4-47269072B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837473B0-CC2E-450A-ABE3-18F120FF3D39}">
              <a1611:picAttrSrcUrl xmlns:a1611="http://schemas.microsoft.com/office/drawing/2016/11/main" r:id="rId20"/>
            </a:ext>
          </a:extLst>
        </a:blip>
        <a:stretch>
          <a:fillRect/>
        </a:stretch>
      </xdr:blipFill>
      <xdr:spPr>
        <a:xfrm>
          <a:off x="7848600" y="91821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19</xdr:row>
      <xdr:rowOff>28575</xdr:rowOff>
    </xdr:from>
    <xdr:to>
      <xdr:col>8</xdr:col>
      <xdr:colOff>895350</xdr:colOff>
      <xdr:row>19</xdr:row>
      <xdr:rowOff>895350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3A3FF34-4F8D-13F5-6030-C8F4DB9CB932}"/>
            </a:ext>
            <a:ext uri="{147F2762-F138-4A5C-976F-8EAC2B608ADB}">
              <a16:predDERef xmlns:a16="http://schemas.microsoft.com/office/drawing/2014/main" pred="{F21CEC99-C7EF-29B0-AE61-A8FE6071D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77175" y="13973175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18</xdr:row>
      <xdr:rowOff>76200</xdr:rowOff>
    </xdr:from>
    <xdr:to>
      <xdr:col>8</xdr:col>
      <xdr:colOff>895350</xdr:colOff>
      <xdr:row>18</xdr:row>
      <xdr:rowOff>800100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02B6F34-7C21-1C5E-5BFD-DAEDCE404483}"/>
            </a:ext>
            <a:ext uri="{147F2762-F138-4A5C-976F-8EAC2B608ADB}">
              <a16:predDERef xmlns:a16="http://schemas.microsoft.com/office/drawing/2014/main" pred="{33A3FF34-4F8D-13F5-6030-C8F4DB9CB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24800" y="13068300"/>
          <a:ext cx="819150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</xdr:colOff>
      <xdr:row>39</xdr:row>
      <xdr:rowOff>28575</xdr:rowOff>
    </xdr:from>
    <xdr:to>
      <xdr:col>8</xdr:col>
      <xdr:colOff>619125</xdr:colOff>
      <xdr:row>39</xdr:row>
      <xdr:rowOff>914400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FB622A-08F0-97CA-D7B8-93B604D2F179}"/>
            </a:ext>
            <a:ext uri="{147F2762-F138-4A5C-976F-8EAC2B608ADB}">
              <a16:predDERef xmlns:a16="http://schemas.microsoft.com/office/drawing/2014/main" pred="{802B6F34-7C21-1C5E-5BFD-DAEDCE40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086725" y="27308175"/>
          <a:ext cx="381000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40</xdr:row>
      <xdr:rowOff>38100</xdr:rowOff>
    </xdr:from>
    <xdr:to>
      <xdr:col>8</xdr:col>
      <xdr:colOff>885825</xdr:colOff>
      <xdr:row>40</xdr:row>
      <xdr:rowOff>876300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67E681F-F4A0-ADCB-0316-58693D961207}"/>
            </a:ext>
            <a:ext uri="{147F2762-F138-4A5C-976F-8EAC2B608ADB}">
              <a16:predDERef xmlns:a16="http://schemas.microsoft.com/office/drawing/2014/main" pred="{48FB622A-08F0-97CA-D7B8-93B604D2F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96225" y="28270200"/>
          <a:ext cx="8382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44</xdr:row>
      <xdr:rowOff>0</xdr:rowOff>
    </xdr:from>
    <xdr:to>
      <xdr:col>7</xdr:col>
      <xdr:colOff>876300</xdr:colOff>
      <xdr:row>44</xdr:row>
      <xdr:rowOff>895350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13A74-02AB-44A0-98E6-414AA03C6228}"/>
            </a:ext>
            <a:ext uri="{147F2762-F138-4A5C-976F-8EAC2B608ADB}">
              <a16:predDERef xmlns:a16="http://schemas.microsoft.com/office/drawing/2014/main" pred="{C056D42B-38E1-4D93-8707-B45BB05AD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6975" y="42329100"/>
          <a:ext cx="876300" cy="8953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</xdr:row>
      <xdr:rowOff>28575</xdr:rowOff>
    </xdr:from>
    <xdr:to>
      <xdr:col>7</xdr:col>
      <xdr:colOff>904875</xdr:colOff>
      <xdr:row>1</xdr:row>
      <xdr:rowOff>914400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5B91221-74B5-49F7-A16E-6A957157944E}"/>
            </a:ext>
            <a:ext uri="{147F2762-F138-4A5C-976F-8EAC2B608ADB}">
              <a16:predDERef xmlns:a16="http://schemas.microsoft.com/office/drawing/2014/main" pred="{8C913A74-02AB-44A0-98E6-414AA03C6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6025" y="99060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19</xdr:row>
      <xdr:rowOff>28575</xdr:rowOff>
    </xdr:from>
    <xdr:to>
      <xdr:col>7</xdr:col>
      <xdr:colOff>914400</xdr:colOff>
      <xdr:row>19</xdr:row>
      <xdr:rowOff>914400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D40A369-F7C6-4FC4-87AB-22B0658BDEA4}"/>
            </a:ext>
            <a:ext uri="{147F2762-F138-4A5C-976F-8EAC2B608ADB}">
              <a16:predDERef xmlns:a16="http://schemas.microsoft.com/office/drawing/2014/main" pred="{95B91221-74B5-49F7-A16E-6A957157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05550" y="1830705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13</xdr:row>
      <xdr:rowOff>28575</xdr:rowOff>
    </xdr:from>
    <xdr:to>
      <xdr:col>7</xdr:col>
      <xdr:colOff>885825</xdr:colOff>
      <xdr:row>13</xdr:row>
      <xdr:rowOff>904875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48532BF8-3A6A-462F-B59D-FEEF0E6ABAE1}"/>
            </a:ext>
            <a:ext uri="{147F2762-F138-4A5C-976F-8EAC2B608ADB}">
              <a16:predDERef xmlns:a16="http://schemas.microsoft.com/office/drawing/2014/main" pred="{5D40A369-F7C6-4FC4-87AB-22B0658BD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15075" y="12534900"/>
          <a:ext cx="847725" cy="8763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14</xdr:row>
      <xdr:rowOff>19050</xdr:rowOff>
    </xdr:from>
    <xdr:to>
      <xdr:col>7</xdr:col>
      <xdr:colOff>914400</xdr:colOff>
      <xdr:row>14</xdr:row>
      <xdr:rowOff>923925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8B59B34B-C905-4F7B-9A05-0BCA7A89B652}"/>
            </a:ext>
            <a:ext uri="{147F2762-F138-4A5C-976F-8EAC2B608ADB}">
              <a16:predDERef xmlns:a16="http://schemas.microsoft.com/office/drawing/2014/main" pred="{48532BF8-3A6A-462F-B59D-FEEF0E6AB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96025" y="13487400"/>
          <a:ext cx="895350" cy="90487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15</xdr:row>
      <xdr:rowOff>47625</xdr:rowOff>
    </xdr:from>
    <xdr:to>
      <xdr:col>7</xdr:col>
      <xdr:colOff>914400</xdr:colOff>
      <xdr:row>15</xdr:row>
      <xdr:rowOff>876300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F4AF0176-0C5A-47DE-BCDA-D3BCE2893410}"/>
            </a:ext>
            <a:ext uri="{147F2762-F138-4A5C-976F-8EAC2B608ADB}">
              <a16:predDERef xmlns:a16="http://schemas.microsoft.com/office/drawing/2014/main" pred="{8B59B34B-C905-4F7B-9A05-0BCA7A89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15075" y="14478000"/>
          <a:ext cx="87630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16</xdr:row>
      <xdr:rowOff>47625</xdr:rowOff>
    </xdr:from>
    <xdr:to>
      <xdr:col>7</xdr:col>
      <xdr:colOff>904875</xdr:colOff>
      <xdr:row>16</xdr:row>
      <xdr:rowOff>876300</xdr:rowOff>
    </xdr:to>
    <xdr:pic>
      <xdr:nvPicPr>
        <xdr:cNvPr id="21" name="Picture 7">
          <a:extLst>
            <a:ext uri="{FF2B5EF4-FFF2-40B4-BE49-F238E27FC236}">
              <a16:creationId xmlns:a16="http://schemas.microsoft.com/office/drawing/2014/main" id="{99336373-D61B-4C30-A485-D8AD628F5C7B}"/>
            </a:ext>
            <a:ext uri="{147F2762-F138-4A5C-976F-8EAC2B608ADB}">
              <a16:predDERef xmlns:a16="http://schemas.microsoft.com/office/drawing/2014/main" pred="{F4AF0176-0C5A-47DE-BCDA-D3BCE2893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05550" y="15440025"/>
          <a:ext cx="87630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17</xdr:row>
      <xdr:rowOff>85725</xdr:rowOff>
    </xdr:from>
    <xdr:to>
      <xdr:col>7</xdr:col>
      <xdr:colOff>876300</xdr:colOff>
      <xdr:row>17</xdr:row>
      <xdr:rowOff>828675</xdr:rowOff>
    </xdr:to>
    <xdr:pic>
      <xdr:nvPicPr>
        <xdr:cNvPr id="24" name="Picture 8">
          <a:extLst>
            <a:ext uri="{FF2B5EF4-FFF2-40B4-BE49-F238E27FC236}">
              <a16:creationId xmlns:a16="http://schemas.microsoft.com/office/drawing/2014/main" id="{A338E49B-9669-4A85-8E19-CCDEC87FEB1E}"/>
            </a:ext>
            <a:ext uri="{147F2762-F138-4A5C-976F-8EAC2B608ADB}">
              <a16:predDERef xmlns:a16="http://schemas.microsoft.com/office/drawing/2014/main" pred="{99336373-D61B-4C30-A485-D8AD628F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6324600" y="16440150"/>
          <a:ext cx="828675" cy="7429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18</xdr:row>
      <xdr:rowOff>47625</xdr:rowOff>
    </xdr:from>
    <xdr:to>
      <xdr:col>7</xdr:col>
      <xdr:colOff>904875</xdr:colOff>
      <xdr:row>18</xdr:row>
      <xdr:rowOff>876300</xdr:rowOff>
    </xdr:to>
    <xdr:pic>
      <xdr:nvPicPr>
        <xdr:cNvPr id="28" name="Picture 9">
          <a:extLst>
            <a:ext uri="{FF2B5EF4-FFF2-40B4-BE49-F238E27FC236}">
              <a16:creationId xmlns:a16="http://schemas.microsoft.com/office/drawing/2014/main" id="{2A87D152-E00D-4B4A-8AF4-19AB8AFEBC1B}"/>
            </a:ext>
            <a:ext uri="{147F2762-F138-4A5C-976F-8EAC2B608ADB}">
              <a16:predDERef xmlns:a16="http://schemas.microsoft.com/office/drawing/2014/main" pred="{A338E49B-9669-4A85-8E19-CCDEC87FE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05550" y="17364075"/>
          <a:ext cx="87630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7</xdr:row>
      <xdr:rowOff>38100</xdr:rowOff>
    </xdr:from>
    <xdr:to>
      <xdr:col>7</xdr:col>
      <xdr:colOff>895350</xdr:colOff>
      <xdr:row>7</xdr:row>
      <xdr:rowOff>895350</xdr:rowOff>
    </xdr:to>
    <xdr:pic>
      <xdr:nvPicPr>
        <xdr:cNvPr id="31" name="Picture 10">
          <a:extLst>
            <a:ext uri="{FF2B5EF4-FFF2-40B4-BE49-F238E27FC236}">
              <a16:creationId xmlns:a16="http://schemas.microsoft.com/office/drawing/2014/main" id="{E5BC61D3-BB66-40C1-9527-9E02F644CEDA}"/>
            </a:ext>
            <a:ext uri="{147F2762-F138-4A5C-976F-8EAC2B608ADB}">
              <a16:predDERef xmlns:a16="http://schemas.microsoft.com/office/drawing/2014/main" pred="{2A87D152-E00D-4B4A-8AF4-19AB8AFEB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24600" y="6772275"/>
          <a:ext cx="847725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8</xdr:row>
      <xdr:rowOff>38100</xdr:rowOff>
    </xdr:from>
    <xdr:to>
      <xdr:col>7</xdr:col>
      <xdr:colOff>904875</xdr:colOff>
      <xdr:row>8</xdr:row>
      <xdr:rowOff>885825</xdr:rowOff>
    </xdr:to>
    <xdr:pic>
      <xdr:nvPicPr>
        <xdr:cNvPr id="34" name="Picture 11">
          <a:extLst>
            <a:ext uri="{FF2B5EF4-FFF2-40B4-BE49-F238E27FC236}">
              <a16:creationId xmlns:a16="http://schemas.microsoft.com/office/drawing/2014/main" id="{2B0BB450-CF71-4993-822F-579C9B3411D8}"/>
            </a:ext>
            <a:ext uri="{147F2762-F138-4A5C-976F-8EAC2B608ADB}">
              <a16:predDERef xmlns:a16="http://schemas.microsoft.com/office/drawing/2014/main" pred="{E5BC61D3-BB66-40C1-9527-9E02F644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24600" y="7734300"/>
          <a:ext cx="857250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20</xdr:row>
      <xdr:rowOff>66675</xdr:rowOff>
    </xdr:from>
    <xdr:to>
      <xdr:col>7</xdr:col>
      <xdr:colOff>895350</xdr:colOff>
      <xdr:row>20</xdr:row>
      <xdr:rowOff>857250</xdr:rowOff>
    </xdr:to>
    <xdr:pic>
      <xdr:nvPicPr>
        <xdr:cNvPr id="37" name="Picture 12">
          <a:extLst>
            <a:ext uri="{FF2B5EF4-FFF2-40B4-BE49-F238E27FC236}">
              <a16:creationId xmlns:a16="http://schemas.microsoft.com/office/drawing/2014/main" id="{E08EE4AD-9B81-4495-9319-6355B90AD15E}"/>
            </a:ext>
            <a:ext uri="{147F2762-F138-4A5C-976F-8EAC2B608ADB}">
              <a16:predDERef xmlns:a16="http://schemas.microsoft.com/office/drawing/2014/main" pred="{2B0BB450-CF71-4993-822F-579C9B34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24600" y="19307175"/>
          <a:ext cx="847725" cy="7905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22</xdr:row>
      <xdr:rowOff>57150</xdr:rowOff>
    </xdr:from>
    <xdr:to>
      <xdr:col>7</xdr:col>
      <xdr:colOff>885825</xdr:colOff>
      <xdr:row>22</xdr:row>
      <xdr:rowOff>914400</xdr:rowOff>
    </xdr:to>
    <xdr:pic>
      <xdr:nvPicPr>
        <xdr:cNvPr id="40" name="Picture 13">
          <a:extLst>
            <a:ext uri="{FF2B5EF4-FFF2-40B4-BE49-F238E27FC236}">
              <a16:creationId xmlns:a16="http://schemas.microsoft.com/office/drawing/2014/main" id="{9ADD6366-F697-4B93-9990-07515D4C2433}"/>
            </a:ext>
            <a:ext uri="{147F2762-F138-4A5C-976F-8EAC2B608ADB}">
              <a16:predDERef xmlns:a16="http://schemas.microsoft.com/office/drawing/2014/main" pred="{E08EE4AD-9B81-4495-9319-6355B90A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96025" y="21221700"/>
          <a:ext cx="866775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23</xdr:row>
      <xdr:rowOff>28575</xdr:rowOff>
    </xdr:from>
    <xdr:to>
      <xdr:col>7</xdr:col>
      <xdr:colOff>904875</xdr:colOff>
      <xdr:row>23</xdr:row>
      <xdr:rowOff>885825</xdr:rowOff>
    </xdr:to>
    <xdr:pic>
      <xdr:nvPicPr>
        <xdr:cNvPr id="44" name="Picture 14">
          <a:extLst>
            <a:ext uri="{FF2B5EF4-FFF2-40B4-BE49-F238E27FC236}">
              <a16:creationId xmlns:a16="http://schemas.microsoft.com/office/drawing/2014/main" id="{22923F56-31E8-4088-A7D3-FEC7C9236DFA}"/>
            </a:ext>
            <a:ext uri="{147F2762-F138-4A5C-976F-8EAC2B608ADB}">
              <a16:predDERef xmlns:a16="http://schemas.microsoft.com/office/drawing/2014/main" pred="{9ADD6366-F697-4B93-9990-07515D4C2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15075" y="22155150"/>
          <a:ext cx="866775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25</xdr:row>
      <xdr:rowOff>57150</xdr:rowOff>
    </xdr:from>
    <xdr:to>
      <xdr:col>7</xdr:col>
      <xdr:colOff>914400</xdr:colOff>
      <xdr:row>25</xdr:row>
      <xdr:rowOff>904875</xdr:rowOff>
    </xdr:to>
    <xdr:pic>
      <xdr:nvPicPr>
        <xdr:cNvPr id="47" name="Picture 15">
          <a:extLst>
            <a:ext uri="{FF2B5EF4-FFF2-40B4-BE49-F238E27FC236}">
              <a16:creationId xmlns:a16="http://schemas.microsoft.com/office/drawing/2014/main" id="{8A89CC77-9E51-4728-9630-C82AA173AFD4}"/>
            </a:ext>
            <a:ext uri="{147F2762-F138-4A5C-976F-8EAC2B608ADB}">
              <a16:predDERef xmlns:a16="http://schemas.microsoft.com/office/drawing/2014/main" pred="{22923F56-31E8-4088-A7D3-FEC7C923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96025" y="24107775"/>
          <a:ext cx="895350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26</xdr:row>
      <xdr:rowOff>38100</xdr:rowOff>
    </xdr:from>
    <xdr:to>
      <xdr:col>7</xdr:col>
      <xdr:colOff>885825</xdr:colOff>
      <xdr:row>26</xdr:row>
      <xdr:rowOff>895350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89A180E0-E606-464C-AA27-66BC020AF504}"/>
            </a:ext>
            <a:ext uri="{147F2762-F138-4A5C-976F-8EAC2B608ADB}">
              <a16:predDERef xmlns:a16="http://schemas.microsoft.com/office/drawing/2014/main" pred="{8A89CC77-9E51-4728-9630-C82AA173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43650" y="25050750"/>
          <a:ext cx="819150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37</xdr:row>
      <xdr:rowOff>57150</xdr:rowOff>
    </xdr:from>
    <xdr:to>
      <xdr:col>7</xdr:col>
      <xdr:colOff>866775</xdr:colOff>
      <xdr:row>37</xdr:row>
      <xdr:rowOff>847725</xdr:rowOff>
    </xdr:to>
    <xdr:pic>
      <xdr:nvPicPr>
        <xdr:cNvPr id="54" name="Picture 17">
          <a:extLst>
            <a:ext uri="{FF2B5EF4-FFF2-40B4-BE49-F238E27FC236}">
              <a16:creationId xmlns:a16="http://schemas.microsoft.com/office/drawing/2014/main" id="{F9B8BACF-EBED-4B54-9F42-00C66F4D473F}"/>
            </a:ext>
            <a:ext uri="{147F2762-F138-4A5C-976F-8EAC2B608ADB}">
              <a16:predDERef xmlns:a16="http://schemas.microsoft.com/office/drawing/2014/main" pred="{89A180E0-E606-464C-AA27-66BC020AF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53175" y="3565207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39</xdr:row>
      <xdr:rowOff>47625</xdr:rowOff>
    </xdr:from>
    <xdr:to>
      <xdr:col>7</xdr:col>
      <xdr:colOff>923925</xdr:colOff>
      <xdr:row>39</xdr:row>
      <xdr:rowOff>885825</xdr:rowOff>
    </xdr:to>
    <xdr:pic>
      <xdr:nvPicPr>
        <xdr:cNvPr id="57" name="Picture 18">
          <a:extLst>
            <a:ext uri="{FF2B5EF4-FFF2-40B4-BE49-F238E27FC236}">
              <a16:creationId xmlns:a16="http://schemas.microsoft.com/office/drawing/2014/main" id="{16E4944E-FBE1-43F0-847E-EB943D72EBB2}"/>
            </a:ext>
            <a:ext uri="{147F2762-F138-4A5C-976F-8EAC2B608ADB}">
              <a16:predDERef xmlns:a16="http://schemas.microsoft.com/office/drawing/2014/main" pred="{F9B8BACF-EBED-4B54-9F42-00C66F4D4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86500" y="37566600"/>
          <a:ext cx="914400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47</xdr:row>
      <xdr:rowOff>38100</xdr:rowOff>
    </xdr:from>
    <xdr:to>
      <xdr:col>7</xdr:col>
      <xdr:colOff>885825</xdr:colOff>
      <xdr:row>47</xdr:row>
      <xdr:rowOff>885825</xdr:rowOff>
    </xdr:to>
    <xdr:pic>
      <xdr:nvPicPr>
        <xdr:cNvPr id="60" name="Picture 19">
          <a:extLst>
            <a:ext uri="{FF2B5EF4-FFF2-40B4-BE49-F238E27FC236}">
              <a16:creationId xmlns:a16="http://schemas.microsoft.com/office/drawing/2014/main" id="{DFE2E3D3-A1CF-4793-B7A3-B9B281362C8D}"/>
            </a:ext>
            <a:ext uri="{147F2762-F138-4A5C-976F-8EAC2B608ADB}">
              <a16:predDERef xmlns:a16="http://schemas.microsoft.com/office/drawing/2014/main" pred="{16E4944E-FBE1-43F0-847E-EB943D72E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24600" y="45253275"/>
          <a:ext cx="838200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48</xdr:row>
      <xdr:rowOff>28575</xdr:rowOff>
    </xdr:from>
    <xdr:to>
      <xdr:col>7</xdr:col>
      <xdr:colOff>904875</xdr:colOff>
      <xdr:row>48</xdr:row>
      <xdr:rowOff>895350</xdr:rowOff>
    </xdr:to>
    <xdr:pic>
      <xdr:nvPicPr>
        <xdr:cNvPr id="63" name="Picture 20">
          <a:extLst>
            <a:ext uri="{FF2B5EF4-FFF2-40B4-BE49-F238E27FC236}">
              <a16:creationId xmlns:a16="http://schemas.microsoft.com/office/drawing/2014/main" id="{9E776310-B4F4-44E4-B383-BB2CEBCB19EC}"/>
            </a:ext>
            <a:ext uri="{147F2762-F138-4A5C-976F-8EAC2B608ADB}">
              <a16:predDERef xmlns:a16="http://schemas.microsoft.com/office/drawing/2014/main" pred="{DFE2E3D3-A1CF-4793-B7A3-B9B281362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05550" y="4620577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2</xdr:row>
      <xdr:rowOff>57150</xdr:rowOff>
    </xdr:from>
    <xdr:to>
      <xdr:col>7</xdr:col>
      <xdr:colOff>914400</xdr:colOff>
      <xdr:row>2</xdr:row>
      <xdr:rowOff>866775</xdr:rowOff>
    </xdr:to>
    <xdr:pic>
      <xdr:nvPicPr>
        <xdr:cNvPr id="70" name="Picture 21">
          <a:extLst>
            <a:ext uri="{FF2B5EF4-FFF2-40B4-BE49-F238E27FC236}">
              <a16:creationId xmlns:a16="http://schemas.microsoft.com/office/drawing/2014/main" id="{37224FBD-2AC6-05C8-A7DE-443AB8D36846}"/>
            </a:ext>
            <a:ext uri="{147F2762-F138-4A5C-976F-8EAC2B608ADB}">
              <a16:predDERef xmlns:a16="http://schemas.microsoft.com/office/drawing/2014/main" pred="{9E776310-B4F4-44E4-B383-BB2CEBCB1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296025" y="1981200"/>
          <a:ext cx="895350" cy="80962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3</xdr:row>
      <xdr:rowOff>38100</xdr:rowOff>
    </xdr:from>
    <xdr:to>
      <xdr:col>7</xdr:col>
      <xdr:colOff>895350</xdr:colOff>
      <xdr:row>3</xdr:row>
      <xdr:rowOff>876300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6C793C6F-472D-59A6-9E2C-BE608ED04BC9}"/>
            </a:ext>
            <a:ext uri="{147F2762-F138-4A5C-976F-8EAC2B608ADB}">
              <a16:predDERef xmlns:a16="http://schemas.microsoft.com/office/drawing/2014/main" pred="{37224FBD-2AC6-05C8-A7DE-443AB8D36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15075" y="2924175"/>
          <a:ext cx="857250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6</xdr:row>
      <xdr:rowOff>28575</xdr:rowOff>
    </xdr:from>
    <xdr:to>
      <xdr:col>7</xdr:col>
      <xdr:colOff>895350</xdr:colOff>
      <xdr:row>6</xdr:row>
      <xdr:rowOff>876300</xdr:rowOff>
    </xdr:to>
    <xdr:pic>
      <xdr:nvPicPr>
        <xdr:cNvPr id="80" name="Picture 23">
          <a:extLst>
            <a:ext uri="{FF2B5EF4-FFF2-40B4-BE49-F238E27FC236}">
              <a16:creationId xmlns:a16="http://schemas.microsoft.com/office/drawing/2014/main" id="{7A8FDFF0-DA79-7497-9339-C9D4E6E4CF4B}"/>
            </a:ext>
            <a:ext uri="{147F2762-F138-4A5C-976F-8EAC2B608ADB}">
              <a16:predDERef xmlns:a16="http://schemas.microsoft.com/office/drawing/2014/main" pred="{6C793C6F-472D-59A6-9E2C-BE608ED04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324600" y="5800725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9</xdr:row>
      <xdr:rowOff>47625</xdr:rowOff>
    </xdr:from>
    <xdr:to>
      <xdr:col>7</xdr:col>
      <xdr:colOff>904875</xdr:colOff>
      <xdr:row>9</xdr:row>
      <xdr:rowOff>866775</xdr:rowOff>
    </xdr:to>
    <xdr:pic>
      <xdr:nvPicPr>
        <xdr:cNvPr id="84" name="Picture 24">
          <a:extLst>
            <a:ext uri="{FF2B5EF4-FFF2-40B4-BE49-F238E27FC236}">
              <a16:creationId xmlns:a16="http://schemas.microsoft.com/office/drawing/2014/main" id="{9002DC6A-105F-2BD6-D09B-1AD9D537BC08}"/>
            </a:ext>
            <a:ext uri="{147F2762-F138-4A5C-976F-8EAC2B608ADB}">
              <a16:predDERef xmlns:a16="http://schemas.microsoft.com/office/drawing/2014/main" pred="{7A8FDFF0-DA79-7497-9339-C9D4E6E4C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05550" y="8705850"/>
          <a:ext cx="876300" cy="8191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10</xdr:row>
      <xdr:rowOff>28575</xdr:rowOff>
    </xdr:from>
    <xdr:to>
      <xdr:col>7</xdr:col>
      <xdr:colOff>904875</xdr:colOff>
      <xdr:row>10</xdr:row>
      <xdr:rowOff>885825</xdr:rowOff>
    </xdr:to>
    <xdr:pic>
      <xdr:nvPicPr>
        <xdr:cNvPr id="88" name="Picture 25">
          <a:extLst>
            <a:ext uri="{FF2B5EF4-FFF2-40B4-BE49-F238E27FC236}">
              <a16:creationId xmlns:a16="http://schemas.microsoft.com/office/drawing/2014/main" id="{97ED0329-4099-E239-0D39-5DEF02420A89}"/>
            </a:ext>
            <a:ext uri="{147F2762-F138-4A5C-976F-8EAC2B608ADB}">
              <a16:predDERef xmlns:a16="http://schemas.microsoft.com/office/drawing/2014/main" pred="{9002DC6A-105F-2BD6-D09B-1AD9D537B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24600" y="964882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11</xdr:row>
      <xdr:rowOff>9525</xdr:rowOff>
    </xdr:from>
    <xdr:to>
      <xdr:col>7</xdr:col>
      <xdr:colOff>904875</xdr:colOff>
      <xdr:row>11</xdr:row>
      <xdr:rowOff>895350</xdr:rowOff>
    </xdr:to>
    <xdr:pic>
      <xdr:nvPicPr>
        <xdr:cNvPr id="93" name="Picture 26">
          <a:extLst>
            <a:ext uri="{FF2B5EF4-FFF2-40B4-BE49-F238E27FC236}">
              <a16:creationId xmlns:a16="http://schemas.microsoft.com/office/drawing/2014/main" id="{B027CC32-2AE5-E3DE-3D93-74024E68A25A}"/>
            </a:ext>
            <a:ext uri="{147F2762-F138-4A5C-976F-8EAC2B608ADB}">
              <a16:predDERef xmlns:a16="http://schemas.microsoft.com/office/drawing/2014/main" pred="{97ED0329-4099-E239-0D39-5DEF02420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05550" y="10591800"/>
          <a:ext cx="876300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12</xdr:row>
      <xdr:rowOff>19050</xdr:rowOff>
    </xdr:from>
    <xdr:to>
      <xdr:col>7</xdr:col>
      <xdr:colOff>904875</xdr:colOff>
      <xdr:row>12</xdr:row>
      <xdr:rowOff>904875</xdr:rowOff>
    </xdr:to>
    <xdr:pic>
      <xdr:nvPicPr>
        <xdr:cNvPr id="96" name="Picture 27">
          <a:extLst>
            <a:ext uri="{FF2B5EF4-FFF2-40B4-BE49-F238E27FC236}">
              <a16:creationId xmlns:a16="http://schemas.microsoft.com/office/drawing/2014/main" id="{43975CA2-B607-49B7-85BA-EE9113073A17}"/>
            </a:ext>
            <a:ext uri="{147F2762-F138-4A5C-976F-8EAC2B608ADB}">
              <a16:predDERef xmlns:a16="http://schemas.microsoft.com/office/drawing/2014/main" pred="{B027CC32-2AE5-E3DE-3D93-74024E68A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05550" y="11563350"/>
          <a:ext cx="876300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24</xdr:row>
      <xdr:rowOff>47625</xdr:rowOff>
    </xdr:from>
    <xdr:to>
      <xdr:col>7</xdr:col>
      <xdr:colOff>895350</xdr:colOff>
      <xdr:row>24</xdr:row>
      <xdr:rowOff>876300</xdr:rowOff>
    </xdr:to>
    <xdr:pic>
      <xdr:nvPicPr>
        <xdr:cNvPr id="102" name="Picture 28">
          <a:extLst>
            <a:ext uri="{FF2B5EF4-FFF2-40B4-BE49-F238E27FC236}">
              <a16:creationId xmlns:a16="http://schemas.microsoft.com/office/drawing/2014/main" id="{BEF0D891-0F6A-2E13-051C-B585A1E780C0}"/>
            </a:ext>
            <a:ext uri="{147F2762-F138-4A5C-976F-8EAC2B608ADB}">
              <a16:predDERef xmlns:a16="http://schemas.microsoft.com/office/drawing/2014/main" pred="{43975CA2-B607-49B7-85BA-EE911307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305550" y="23136225"/>
          <a:ext cx="866775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27</xdr:row>
      <xdr:rowOff>38100</xdr:rowOff>
    </xdr:from>
    <xdr:to>
      <xdr:col>7</xdr:col>
      <xdr:colOff>895350</xdr:colOff>
      <xdr:row>27</xdr:row>
      <xdr:rowOff>904875</xdr:rowOff>
    </xdr:to>
    <xdr:pic>
      <xdr:nvPicPr>
        <xdr:cNvPr id="105" name="Picture 29">
          <a:extLst>
            <a:ext uri="{FF2B5EF4-FFF2-40B4-BE49-F238E27FC236}">
              <a16:creationId xmlns:a16="http://schemas.microsoft.com/office/drawing/2014/main" id="{E1E31C45-063E-9D55-370D-B928BDEE7FD2}"/>
            </a:ext>
            <a:ext uri="{147F2762-F138-4A5C-976F-8EAC2B608ADB}">
              <a16:predDERef xmlns:a16="http://schemas.microsoft.com/office/drawing/2014/main" pred="{BEF0D891-0F6A-2E13-051C-B585A1E7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15075" y="26012775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28</xdr:row>
      <xdr:rowOff>19050</xdr:rowOff>
    </xdr:from>
    <xdr:to>
      <xdr:col>7</xdr:col>
      <xdr:colOff>809625</xdr:colOff>
      <xdr:row>28</xdr:row>
      <xdr:rowOff>914400</xdr:rowOff>
    </xdr:to>
    <xdr:pic>
      <xdr:nvPicPr>
        <xdr:cNvPr id="109" name="Picture 30">
          <a:extLst>
            <a:ext uri="{FF2B5EF4-FFF2-40B4-BE49-F238E27FC236}">
              <a16:creationId xmlns:a16="http://schemas.microsoft.com/office/drawing/2014/main" id="{A06A5C4D-019B-4817-B75C-440901547B32}"/>
            </a:ext>
            <a:ext uri="{147F2762-F138-4A5C-976F-8EAC2B608ADB}">
              <a16:predDERef xmlns:a16="http://schemas.microsoft.com/office/drawing/2014/main" pred="{E1E31C45-063E-9D55-370D-B928BDEE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391275" y="26955750"/>
          <a:ext cx="695325" cy="8953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33</xdr:row>
      <xdr:rowOff>38100</xdr:rowOff>
    </xdr:from>
    <xdr:to>
      <xdr:col>7</xdr:col>
      <xdr:colOff>914400</xdr:colOff>
      <xdr:row>33</xdr:row>
      <xdr:rowOff>895350</xdr:rowOff>
    </xdr:to>
    <xdr:pic>
      <xdr:nvPicPr>
        <xdr:cNvPr id="114" name="Picture 31">
          <a:extLst>
            <a:ext uri="{FF2B5EF4-FFF2-40B4-BE49-F238E27FC236}">
              <a16:creationId xmlns:a16="http://schemas.microsoft.com/office/drawing/2014/main" id="{112097D5-B862-167A-6AAE-68259BCB7D14}"/>
            </a:ext>
            <a:ext uri="{147F2762-F138-4A5C-976F-8EAC2B608ADB}">
              <a16:predDERef xmlns:a16="http://schemas.microsoft.com/office/drawing/2014/main" pred="{A06A5C4D-019B-4817-B75C-440901547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05550" y="31784925"/>
          <a:ext cx="885825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36</xdr:row>
      <xdr:rowOff>28575</xdr:rowOff>
    </xdr:from>
    <xdr:to>
      <xdr:col>7</xdr:col>
      <xdr:colOff>904875</xdr:colOff>
      <xdr:row>36</xdr:row>
      <xdr:rowOff>847725</xdr:rowOff>
    </xdr:to>
    <xdr:pic>
      <xdr:nvPicPr>
        <xdr:cNvPr id="119" name="Picture 32">
          <a:extLst>
            <a:ext uri="{FF2B5EF4-FFF2-40B4-BE49-F238E27FC236}">
              <a16:creationId xmlns:a16="http://schemas.microsoft.com/office/drawing/2014/main" id="{D7023084-51C6-E575-E15F-BC94EF806A9B}"/>
            </a:ext>
            <a:ext uri="{147F2762-F138-4A5C-976F-8EAC2B608ADB}">
              <a16:predDERef xmlns:a16="http://schemas.microsoft.com/office/drawing/2014/main" pred="{112097D5-B862-167A-6AAE-68259BCB7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05550" y="34661475"/>
          <a:ext cx="876300" cy="8191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41</xdr:row>
      <xdr:rowOff>28575</xdr:rowOff>
    </xdr:from>
    <xdr:to>
      <xdr:col>7</xdr:col>
      <xdr:colOff>914400</xdr:colOff>
      <xdr:row>41</xdr:row>
      <xdr:rowOff>904875</xdr:rowOff>
    </xdr:to>
    <xdr:pic>
      <xdr:nvPicPr>
        <xdr:cNvPr id="122" name="Picture 33">
          <a:extLst>
            <a:ext uri="{FF2B5EF4-FFF2-40B4-BE49-F238E27FC236}">
              <a16:creationId xmlns:a16="http://schemas.microsoft.com/office/drawing/2014/main" id="{738D642B-7962-D4C9-24F4-7E91EE89EA8B}"/>
            </a:ext>
            <a:ext uri="{147F2762-F138-4A5C-976F-8EAC2B608ADB}">
              <a16:predDERef xmlns:a16="http://schemas.microsoft.com/office/drawing/2014/main" pred="{D7023084-51C6-E575-E15F-BC94EF806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05550" y="39471600"/>
          <a:ext cx="885825" cy="8763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34</xdr:row>
      <xdr:rowOff>28575</xdr:rowOff>
    </xdr:from>
    <xdr:to>
      <xdr:col>7</xdr:col>
      <xdr:colOff>895350</xdr:colOff>
      <xdr:row>34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B9716B-7A66-4B01-1CCB-8E2744A7BABF}"/>
            </a:ext>
            <a:ext uri="{147F2762-F138-4A5C-976F-8EAC2B608ADB}">
              <a16:predDERef xmlns:a16="http://schemas.microsoft.com/office/drawing/2014/main" pred="{738D642B-7962-D4C9-24F4-7E91EE89E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315075" y="3273742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7</xdr:col>
      <xdr:colOff>895350</xdr:colOff>
      <xdr:row>5</xdr:row>
      <xdr:rowOff>904875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7837E1-6203-5BDF-DD99-38F65CE901EC}"/>
            </a:ext>
            <a:ext uri="{147F2762-F138-4A5C-976F-8EAC2B608ADB}">
              <a16:predDERef xmlns:a16="http://schemas.microsoft.com/office/drawing/2014/main" pred="{DDB9716B-7A66-4B01-1CCB-8E2744A7B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305550" y="4838700"/>
          <a:ext cx="866775" cy="8763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29</xdr:row>
      <xdr:rowOff>38100</xdr:rowOff>
    </xdr:from>
    <xdr:to>
      <xdr:col>7</xdr:col>
      <xdr:colOff>885825</xdr:colOff>
      <xdr:row>29</xdr:row>
      <xdr:rowOff>895350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A04893-420C-35C9-0DA7-B3739E98C4B3}"/>
            </a:ext>
            <a:ext uri="{147F2762-F138-4A5C-976F-8EAC2B608ADB}">
              <a16:predDERef xmlns:a16="http://schemas.microsoft.com/office/drawing/2014/main" pred="{7D7837E1-6203-5BDF-DD99-38F65CE90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315075" y="27936825"/>
          <a:ext cx="847725" cy="8572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35</xdr:row>
      <xdr:rowOff>28575</xdr:rowOff>
    </xdr:from>
    <xdr:to>
      <xdr:col>7</xdr:col>
      <xdr:colOff>876300</xdr:colOff>
      <xdr:row>35</xdr:row>
      <xdr:rowOff>876300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7CDFB8-9CDD-D6CA-4D01-29695EFC0B5A}"/>
            </a:ext>
            <a:ext uri="{147F2762-F138-4A5C-976F-8EAC2B608ADB}">
              <a16:predDERef xmlns:a16="http://schemas.microsoft.com/office/drawing/2014/main" pred="{F5A04893-420C-35C9-0DA7-B3739E98C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24600" y="33699450"/>
          <a:ext cx="828675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45</xdr:row>
      <xdr:rowOff>9525</xdr:rowOff>
    </xdr:from>
    <xdr:to>
      <xdr:col>7</xdr:col>
      <xdr:colOff>866775</xdr:colOff>
      <xdr:row>45</xdr:row>
      <xdr:rowOff>923925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4524877-8A25-DC59-051F-DAA252A4E505}"/>
            </a:ext>
            <a:ext uri="{147F2762-F138-4A5C-976F-8EAC2B608ADB}">
              <a16:predDERef xmlns:a16="http://schemas.microsoft.com/office/drawing/2014/main" pred="{667CDFB8-9CDD-D6CA-4D01-29695EFC0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5400000">
          <a:off x="6276975" y="43348275"/>
          <a:ext cx="914400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3C2247-9321-4D4F-80F2-040C27EC993F}" name="Table1" displayName="Table1" ref="A2:P48" totalsRowShown="0" headerRowDxfId="51" dataDxfId="50" headerRowBorderDxfId="48" tableBorderDxfId="49">
  <autoFilter ref="A2:P48" xr:uid="{763C2247-9321-4D4F-80F2-040C27EC993F}"/>
  <tableColumns count="16">
    <tableColumn id="1" xr3:uid="{5812EA6C-87B1-4645-99D6-930AD132CAC5}" name="Part #" dataDxfId="47"/>
    <tableColumn id="2" xr3:uid="{7F9A8567-89A1-4E12-93C3-45663B8D6F4F}" name="Description" dataDxfId="46"/>
    <tableColumn id="3" xr3:uid="{0D775E42-5585-4D91-AA31-255AA2DE5731}" name="Qty" dataDxfId="45"/>
    <tableColumn id="4" xr3:uid="{6B2F9BF6-A447-4E16-B4CA-26C5AC6099DA}" name="Units" dataDxfId="44"/>
    <tableColumn id="5" xr3:uid="{D95F4C59-F139-41C2-922D-BB5D449426CA}" name="Unit Cost" dataDxfId="43"/>
    <tableColumn id="6" xr3:uid="{F58CFBF2-BA12-41C2-B293-C204C6D080EE}" name="Total Cost" dataDxfId="42">
      <calculatedColumnFormula>C3*E3</calculatedColumnFormula>
    </tableColumn>
    <tableColumn id="7" xr3:uid="{9F27BB69-467C-4952-8008-D94F0C5C271F}" name="Part Status" dataDxfId="41"/>
    <tableColumn id="17" xr3:uid="{434F9734-8209-4F57-AC60-89418A362C72}" name="Within Assembly?" dataDxfId="40"/>
    <tableColumn id="10" xr3:uid="{FB87072F-B9DB-4A45-99DE-0DA4A6AF9D06}" name="Image" dataDxfId="39"/>
    <tableColumn id="8" xr3:uid="{653AF6A6-E59D-4AE6-BD2F-2B1E3AB88FB5}" name="CAD?" dataDxfId="38"/>
    <tableColumn id="9" xr3:uid="{662D5506-2812-4C12-80A3-D48E7D200172}" name="Drawing?" dataDxfId="37"/>
    <tableColumn id="12" xr3:uid="{79AC8B3B-2627-48A6-B6C0-3A8AF0E1641B}" name="Primary Vendor" dataDxfId="36"/>
    <tableColumn id="13" xr3:uid="{F1E5638B-EC45-4A8E-98D8-72A92F3281BB}" name="Secondary Vendor" dataDxfId="35"/>
    <tableColumn id="14" xr3:uid="{ED6A9040-684F-4908-8EE0-EFF94E7B0DFB}" name="Manufacturer" dataDxfId="34"/>
    <tableColumn id="15" xr3:uid="{2C27240F-AB42-4AD5-8440-EE974A124D0E}" name="Source" dataDxfId="33"/>
    <tableColumn id="16" xr3:uid="{D1725A72-859D-4BF1-90BA-FA6938BD75BE}" name="Notes" dataDxfId="3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D73F9F-A677-4F13-A073-E4B281D51EF9}" name="Table2" displayName="Table2" ref="A2:L10" totalsRowShown="0" headerRowDxfId="31" headerRowBorderDxfId="29" tableBorderDxfId="30" totalsRowBorderDxfId="28">
  <autoFilter ref="A2:L10" xr:uid="{81D73F9F-A677-4F13-A073-E4B281D51EF9}"/>
  <tableColumns count="12">
    <tableColumn id="1" xr3:uid="{FD4FE408-7968-49D4-9A5F-C52D244AAD26}" name="Part #" dataDxfId="27"/>
    <tableColumn id="2" xr3:uid="{0244028A-9156-4208-9567-255402132FC4}" name="Description" dataDxfId="26"/>
    <tableColumn id="3" xr3:uid="{2BBA7D55-2FB3-4F21-BB4C-9944A417BCDF}" name="Qty" dataDxfId="25"/>
    <tableColumn id="4" xr3:uid="{7B5C6B65-B43E-4D6D-BA5E-124B862926FD}" name="Units" dataDxfId="24"/>
    <tableColumn id="5" xr3:uid="{3157A16F-08BA-4609-AABB-94B09B837427}" name="Unit Cost" dataDxfId="23"/>
    <tableColumn id="6" xr3:uid="{D1F4AE8E-FEEB-42A4-A0C5-3AB5570BEED1}" name="Total Cost" dataDxfId="22">
      <calculatedColumnFormula>C3*E3</calculatedColumnFormula>
    </tableColumn>
    <tableColumn id="7" xr3:uid="{9DBF3689-9BE6-4ED2-AED4-AEEEE015513D}" name="Part Status" dataDxfId="21"/>
    <tableColumn id="9" xr3:uid="{EE50FD45-384A-40C4-BBC7-54DCFDDFE3C4}" name="Primary Vendor" dataDxfId="20"/>
    <tableColumn id="10" xr3:uid="{C86F8C4F-7873-4BAB-8D1D-8277AD2E89F3}" name="Secondary Vendor" dataDxfId="19"/>
    <tableColumn id="11" xr3:uid="{B38C936D-2058-494F-A257-97960552FEAB}" name="Manufacturer" dataDxfId="18"/>
    <tableColumn id="12" xr3:uid="{B0CE12AA-46B5-42C1-8D4F-36466BCACD54}" name="Source" dataDxfId="17"/>
    <tableColumn id="13" xr3:uid="{BEDA3397-C680-4307-A623-77754EE18225}" name="Notes" dataDxfId="16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DE01CB-241A-481A-9C40-EA35126ADF29}" name="Table14" displayName="Table14" ref="A1:M50" totalsRowShown="0" headerRowDxfId="15" headerRowBorderDxfId="13" tableBorderDxfId="14">
  <autoFilter ref="A1:M50" xr:uid="{92DE01CB-241A-481A-9C40-EA35126ADF29}"/>
  <sortState xmlns:xlrd2="http://schemas.microsoft.com/office/spreadsheetml/2017/richdata2" ref="A2:M50">
    <sortCondition ref="A1:A50"/>
  </sortState>
  <tableColumns count="13">
    <tableColumn id="1" xr3:uid="{65C9B560-80EC-485C-BB56-6D4BE26ADF6E}" name="Part #" dataDxfId="12"/>
    <tableColumn id="2" xr3:uid="{8F3EE8D3-716F-4137-9FEE-6DF0F3F15CED}" name="Description" dataDxfId="11"/>
    <tableColumn id="5" xr3:uid="{500B5E04-63AC-4B4B-9B60-8DB206E81568}" name="Unit Cost" dataDxfId="10"/>
    <tableColumn id="7" xr3:uid="{8656E12D-F361-4A4C-9C84-0B8C2DA36CD4}" name="Part Status" dataDxfId="9"/>
    <tableColumn id="17" xr3:uid="{0E58F4B3-887E-4A0D-A90A-73EB4E639858}" name="Within Assembly?" dataDxfId="8"/>
    <tableColumn id="8" xr3:uid="{C50BFF20-E654-4FD4-A279-31EAAAA623D4}" name="CAD?" dataDxfId="7"/>
    <tableColumn id="9" xr3:uid="{977263E2-7D5F-4881-BCE4-122D19966EB8}" name="Drawing?" dataDxfId="6"/>
    <tableColumn id="3" xr3:uid="{72E62EDF-5F63-444E-A6B3-8054C8F8750D}" name="Image" dataDxfId="5"/>
    <tableColumn id="12" xr3:uid="{884DB36F-E62A-4511-B971-1D2DF4ED1375}" name="Primary Vendor" dataDxfId="4"/>
    <tableColumn id="13" xr3:uid="{BDF56B32-48F8-47AD-8040-8FE8B63ADA13}" name="Secondary Vendor" dataDxfId="3"/>
    <tableColumn id="14" xr3:uid="{83803FF3-5105-49C2-875F-2987C675C5DE}" name="Manufacturer" dataDxfId="2"/>
    <tableColumn id="15" xr3:uid="{01CA052E-814B-4D70-A225-BF9C549B92A3}" name="Source" dataDxfId="1"/>
    <tableColumn id="16" xr3:uid="{3D096B5D-E058-453A-B010-143146306FB8}" name="Notes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a.co/d/fSq61Yl" TargetMode="External"/><Relationship Id="rId13" Type="http://schemas.openxmlformats.org/officeDocument/2006/relationships/hyperlink" Target="https://www.amazon.com/sspa/click?ie=UTF8&amp;spc=MToyNTMzOTQ5Mzc3MzczOTE0OjE2NjY5ODQzNDA6c3BfYXRmOjIwMDAwOTMwOTgyNzMxMTo6MDo6&amp;sp_csd=d2lkZ2V0TmFtZT1zcF9hdGY&amp;url=%2FHiLetgo-Weighing-Dual-Channel-Precision-Pressure%2Fdp%2FB00XRRNCOO%2Fref%3Dsr_1_1_sspa%3Fcrid%3D2A3ZXW59QJVB9%26keywords%3Dhx711%26qid%3D1666984340%26qu%3DeyJxc2MiOiI0LjM3IiwicXNhIjoiNC4wNCIsInFzcCI6IjMuOTMifQ%253D%253D%26sprefix%3Dhx711%252Caps%252C126%26sr%3D8-1-spons%26psc%3D1" TargetMode="External"/><Relationship Id="rId18" Type="http://schemas.openxmlformats.org/officeDocument/2006/relationships/hyperlink" Target="https://www.amazon.com/Projects-100k-Resistors-Choose-Quantity/dp/B071L6BDJV" TargetMode="External"/><Relationship Id="rId26" Type="http://schemas.openxmlformats.org/officeDocument/2006/relationships/table" Target="../tables/table1.xml"/><Relationship Id="rId3" Type="http://schemas.openxmlformats.org/officeDocument/2006/relationships/hyperlink" Target="https://a.co/d/h2Kl5ae" TargetMode="External"/><Relationship Id="rId21" Type="http://schemas.openxmlformats.org/officeDocument/2006/relationships/hyperlink" Target="https://www.google.com/aclk?sa=l&amp;ai=DChcSEwjOrLnQt6r7AhVUFNQBHYCqBQQYABAQGgJvYQ&amp;sig=AOD64_32DNH36siFh6TMRPlVtAW_qoYe7w&amp;ctype=46&amp;q=&amp;ved=2ahUKEwi037HQt6r7AhUiK0QIHY5mBsAQqygoAnoECAUQLA&amp;adurl=" TargetMode="External"/><Relationship Id="rId7" Type="http://schemas.openxmlformats.org/officeDocument/2006/relationships/hyperlink" Target="https://a.co/d/fq6oHbC" TargetMode="External"/><Relationship Id="rId12" Type="http://schemas.openxmlformats.org/officeDocument/2006/relationships/hyperlink" Target="https://www.amazon.com/uxcell-5-08mm-Pitch-Female-Terminal/dp/B00W94JF92/ref=sr_1_9?crid=38AE54ZVNQNXC&amp;keywords=screw+terminal+block&amp;qid=1662132379&amp;s=electronics&amp;sprefix=screw+terminal%2Celectronics%2C142&amp;sr=1-9" TargetMode="External"/><Relationship Id="rId17" Type="http://schemas.openxmlformats.org/officeDocument/2006/relationships/hyperlink" Target="https://www.grainger.com/product/53DP10?gucid=N:N:PS:Paid:GGL:CSM-2295:4P7A1P:20501231&amp;gclid=Cj0KCQiA37KbBhDgARIsAIzce15H5UV7uoGclk5AdAt6Iu_N4DJdmbk7AlfaUhVEgtik3Y-G5J2kUQMaAitiEALw_wcB&amp;gclsrc=aw.ds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www.amazon.com/MAIYUM-63-37-Solder-Electrical-Soldering/dp/B076QF1Y85/ref=asc_df_B076QF1Y85/?tag=hyprod-20&amp;linkCode=df0&amp;hvadid=312125823820&amp;hvpos=&amp;hvnetw=g&amp;hvrand=12614512557191459122&amp;hvpone=&amp;hvptwo=&amp;hvqmt=&amp;hvdev=c&amp;hvdvcmdl=&amp;hvlocint=&amp;hvlocphy=9030289&amp;hvtargid=pla-599609129164&amp;psc=1" TargetMode="External"/><Relationship Id="rId16" Type="http://schemas.openxmlformats.org/officeDocument/2006/relationships/hyperlink" Target="https://www.google.com/aclk?sa=l&amp;ai=DChcSEwiwst369qT7AhX_C60GHcE3CSUYABANGgJwdg&amp;sig=AOD64_1d-1Lva1HkNBDcIxORSwmES8CaGQ&amp;ctype=5&amp;q=&amp;ved=2ahUKEwiJy9X69qT7AhX2L0QIHW-eDckQ9aACKAB6BAgHEC8&amp;adurl=" TargetMode="External"/><Relationship Id="rId20" Type="http://schemas.openxmlformats.org/officeDocument/2006/relationships/hyperlink" Target="https://www.usplastic.com/catalog/item.aspx?itemid=30038&amp;v1=&amp;v7=&amp;gclid=Cj0KCQiAgribBhDkARIsAASA5bvmti1D4sor5PiQUkgRLzP5-CcTgnRVkgCOTnH75txgA-nMDTYs_UsaAjrIEALw_wcB" TargetMode="External"/><Relationship Id="rId1" Type="http://schemas.openxmlformats.org/officeDocument/2006/relationships/hyperlink" Target="https://www.amazon.com/WOWOONE-12x12x7-3-Tactile-Momentary-Assortment/dp/B08JLWTQ3C/ref=sr_1_1_sspa?keywords=arduino+button&amp;qid=1664054428&amp;qu=eyJxc2MiOiI0LjY4IiwicXNhIjoiNC4yNCIsInFzcCI6IjQuMjAifQ%3D%3D&amp;s=industrial&amp;sr=1-1-spons&amp;psc=1&amp;spLa=ZW5jcnlwdGVkUXVhbGlmaWVyPUEzRkY4WFRISjBINDRWJmVuY3J5cHRlZElkPUEwODE2NjAxMVBZTklaNVFETUlGSSZlbmNyeXB0ZWRBZElkPUEwOTQxNDU3WUFTN1hRODhZU0JDJndpZGdldE5hbWU9c3BfYXRmJmFjdGlvbj1jbGlja1JlZGlyZWN0JmRvTm90TG9nQ2xpY2s9dHJ1ZQ==" TargetMode="External"/><Relationship Id="rId6" Type="http://schemas.openxmlformats.org/officeDocument/2006/relationships/hyperlink" Target="https://www.amazon.com/dp/B07RKHRHJV/ref=sspa_dk_detail_5?psc=1&amp;pd_rd_i=B07RKHRHJV&amp;pd_rd_w=sI6kM&amp;content-id=amzn1.sym.dd2c6db7-6626-466d-bf04-9570e69a7df0&amp;pf_rd_p=dd2c6db7-6626-466d-bf04-9570e69a7df0&amp;pf_rd_r=M697B9E37AAWVSFXK03S&amp;pd_rd_wg=3yXpu&amp;pd_rd_r=e3fda7da-5c60-4649-a6bb-f876e8ceb7f9&amp;s=pc&amp;sp_csd=d2lkZ2V0TmFtZT1zcF9kZXRhaWxfdGhlbWF0aWM&amp;spLa=ZW5jcnlwdGVkUXVhbGlmaWVyPUExVDQ0Sko0UlVDVFVOJmVuY3J5cHRlZElkPUEwOTI5NjI3MVZWRk1XTENLNElIMSZlbmNyeXB0ZWRBZElkPUEwNTI5NDgzMk9ZWkFZRE04TzcxMCZ3aWRnZXROYW1lPXNwX2RldGFpbF90aGVtYXRpYyZhY3Rpb249Y2xpY2tSZWRpcmVjdCZkb05vdExvZ0NsaWNrPXRydWU=" TargetMode="External"/><Relationship Id="rId11" Type="http://schemas.openxmlformats.org/officeDocument/2006/relationships/hyperlink" Target="https://www.google.com/aclk?sa=l&amp;ai=DChcSEwji7cq-4fL5AhX-Ia0GHbMyCioYABAJGgJwdg&amp;sig=AOD64_1vPzZmjQTxpuZQYDXJ_16kWKgCQA&amp;ctype=5&amp;q=&amp;ved=0ahUKEwjIgsS-4fL5AhWWLUQIHS7qBUwQww8Ihwk&amp;adurl=" TargetMode="External"/><Relationship Id="rId24" Type="http://schemas.openxmlformats.org/officeDocument/2006/relationships/hyperlink" Target="https://www.amazon.com/SunFounder-ATmega2560-16AU-Board-Compatible-Arduino/dp/B00D9NA4CY/ref=asc_df_B00D9NA4CY/?tag=hyprod-20&amp;linkCode=df0&amp;hvadid=309773039951&amp;hvpos=&amp;hvnetw=g&amp;hvrand=4020586406233890102&amp;hvpone=&amp;hvptwo=&amp;hvqmt=&amp;hvdev=c&amp;hvdvcmdl=&amp;hvlocint=&amp;hvlocphy=1013406&amp;hvtargid=pla-599566677804&amp;psc=1" TargetMode="External"/><Relationship Id="rId5" Type="http://schemas.openxmlformats.org/officeDocument/2006/relationships/hyperlink" Target="https://a.co/d/fSq61Yl" TargetMode="External"/><Relationship Id="rId15" Type="http://schemas.openxmlformats.org/officeDocument/2006/relationships/hyperlink" Target="https://www.amazon.com/Passive-Terminals-Electronic-Continuous-Arduino/dp/B07D8MQ9ZW/ref=asc_df_B07D8MQ9ZW/?tag=hyprod-20&amp;linkCode=df0&amp;hvadid=416875836207&amp;hvpos=&amp;hvnetw=g&amp;hvrand=18066620928807833237&amp;hvpone=&amp;hvptwo=&amp;hvqmt=&amp;hvdev=c&amp;hvdvcmdl=&amp;hvlocint=&amp;hvlocphy=1013406&amp;hvtargid=pla-906483836825&amp;psc=1&amp;tag=&amp;ref=&amp;adgrpid=100759323544&amp;hvpone=&amp;hvptwo=&amp;hvadid=416875836207&amp;hvpos=&amp;hvnetw=g&amp;hvrand=18066620928807833237&amp;hvqmt=&amp;hvdev=c&amp;hvdvcmdl=&amp;hvlocint=&amp;hvlocphy=1013406&amp;hvtargid=pla-906483836825" TargetMode="External"/><Relationship Id="rId23" Type="http://schemas.openxmlformats.org/officeDocument/2006/relationships/hyperlink" Target="https://www.parts-express.com/2.1-x-5.5mm-DC-Coaxial-Power-Jack-to-Screw-Terminals-335-372?utm_source=google&amp;utm_medium=cpc&amp;utm_campaign=18395892906&amp;utm_content=145242146127&amp;utm_term=&amp;gadid=623430178298&amp;gclid=Cj0KCQiApb2bBhDYARIsAChHC9tqPu8sT1nIXMQ26gGMg33lMPNgO-w3gLM1VwLGEqCKRo1qVE2-JTwaAo92EALw_wcB" TargetMode="External"/><Relationship Id="rId10" Type="http://schemas.openxmlformats.org/officeDocument/2006/relationships/hyperlink" Target="https://www.coleparmer.com/i/cole-parmer-polystat-standard-6-5-l-heated-bath-150-c-115vac-60hz/1212102?pubid=EW" TargetMode="External"/><Relationship Id="rId19" Type="http://schemas.openxmlformats.org/officeDocument/2006/relationships/hyperlink" Target="https://www.homedepot.com/p/HDX-5-qt-Small-Mixing-Bucket-05QHDX55024/300225941?source=shoppingads&amp;locale=en-US&amp;pla&amp;mtc=SHOPPING-BF-CDP-GGL-D24-024_016_EXT_PAINT-NA-Multi-NA-LIA-NA-NA-NA-NA-NBR-NA-PRO-NA-FY21_Exterior_LIA_Q3_Control&amp;cm_mmc=SHOPPING-BF-CDP-GGL-D24-024_016_EXT_PAINT-NA-Multi-NA-LIA-NA-NA-NA-NA-NBR-NA-PRO-NA-FY21_Exterior_LIA_Q3_Control-71700000075826640-58700006498654201-92700058683660150&amp;gclid=Cj0KCQiAgribBhDkARIsAASA5bvlI93-c66nG08ARAUZ94pgXsHP7if6Nb3xJ6XbcYLfozy2L_GF-5gaAkKrEALw_wcB&amp;gclsrc=aw.ds" TargetMode="External"/><Relationship Id="rId4" Type="http://schemas.openxmlformats.org/officeDocument/2006/relationships/hyperlink" Target="https://www.amazon.com/hz/wishlist/ls/31P7OIWHJR0I0/ref=nav_wishlist_lists_1" TargetMode="External"/><Relationship Id="rId9" Type="http://schemas.openxmlformats.org/officeDocument/2006/relationships/hyperlink" Target="https://www.cablesandsensors.com/products/b-braun-connector-compatible-ibp-disposable-transducer?variant=33808846216&amp;currency=USD&amp;utm_medium=product_sync&amp;utm_source=google&amp;utm_content=sag_organic&amp;utm_campaign=sag_organic&amp;keyword=&amp;gclid=CjwKCAjwsMGYBhAEEiwAGUXJaTheau4PfitICQZwgxFS8gDmTcQ8Qbp00XVj4e4BwPpLf0ZZVmpb9BoCYkEQAvD_BwE" TargetMode="External"/><Relationship Id="rId14" Type="http://schemas.openxmlformats.org/officeDocument/2006/relationships/hyperlink" Target="https://www.amazon.com/Silicon-CellarBrew-Silicone-Brewing-Winemaking/dp/B07W5TGX8B/ref=sr_1_4?keywords=1%2F4+id+silicone+tubing&amp;qid=1666986363&amp;qu=eyJxc2MiOiIzLjY2IiwicXNhIjoiMy4yNCIsInFzcCI6IjIuODUifQ%3D%3D&amp;sprefix=1%2F4%22ID+sili%2Caps%2C132&amp;sr=8-4" TargetMode="External"/><Relationship Id="rId22" Type="http://schemas.openxmlformats.org/officeDocument/2006/relationships/hyperlink" Target="https://www.amazon.com/AmazonBasics-Cube-Storage-Shelves-Black/dp/B0735CKD6R/ref=sr_1_5?crid=BNYWECRN9T1E&amp;keywords=4%2Bcube%2Bwire%2Bgrid%2Bstorage%2Bshelves&amp;qid=1668317847&amp;sprefix=4%2Bcube%2Bwire%2Bgrid%2Bstorage%2Bshelves%2Caps%2C141&amp;sr=8-5&amp;th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https://microdaq.com/measurement-computing-usb-1024ls-daq.php?gclid=CjwKCAjwsMGYBhAEEiwAGUXJabBYeq10NGvYxAYoErCmEUrGwDaEvChMlKBWcQqXj9q0uIENJpP7RBoC6_gQAvD_BwE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amazon.com/WOWOONE-12x12x7-3-Tactile-Momentary-Assortment/dp/B08JLWTQ3C/ref=sr_1_1_sspa?keywords=arduino+button&amp;qid=1664054428&amp;qu=eyJxc2MiOiI0LjY4IiwicXNhIjoiNC4yNCIsInFzcCI6IjQuMjAifQ%3D%3D&amp;s=industrial&amp;sr=1-1-spons&amp;psc=1&amp;spLa=ZW5jcnlwdGVkUXVhbGlmaWVyPUEzRkY4WFRISjBINDRWJmVuY3J5cHRlZElkPUEwODE2NjAxMVBZTklaNVFETUlGSSZlbmNyeXB0ZWRBZElkPUEwOTQxNDU3WUFTN1hRODhZU0JDJndpZGdldE5hbWU9c3BfYXRmJmFjdGlvbj1jbGlja1JlZGlyZWN0JmRvTm90TG9nQ2xpY2s9dHJ1ZQ==" TargetMode="External"/><Relationship Id="rId1" Type="http://schemas.openxmlformats.org/officeDocument/2006/relationships/hyperlink" Target="https://www.amazon.com/SHNITPWR-100V-240V-Converter-Transformer-5-5x2-5mm/dp/B07PWZQ4MB" TargetMode="External"/><Relationship Id="rId6" Type="http://schemas.openxmlformats.org/officeDocument/2006/relationships/hyperlink" Target="https://www.coleparmer.com/i/cole-parmer-polystat-standard-6-5-l-heated-bath-150-c-115vac-60hz/1212102?pubid=EW" TargetMode="External"/><Relationship Id="rId5" Type="http://schemas.openxmlformats.org/officeDocument/2006/relationships/hyperlink" Target="https://www.amazon.com/Azar-771620-WHT-Pegboard-1-Sided-2-Pack/dp/B008M7RUO2/ref=sr_1_2?crid=3QT7M035X7YOY&amp;keywords=plastic%2Bpeg%2Bboard&amp;qid=1662129928&amp;s=instant-video&amp;sprefix=plastic%2Bpeg%2Bboar%2Cinstant-video%2C128&amp;sr=1-2&amp;th=1" TargetMode="External"/><Relationship Id="rId4" Type="http://schemas.openxmlformats.org/officeDocument/2006/relationships/hyperlink" Target="https://www.amazon.com/Flexible-Lightweight-Plastic-Chemical-Resistant/dp/B07ZBYCW88/ref=pd_bxgy_sccl_1/130-5019932-8996350?pd_rd_w=AwgQK&amp;content-id=amzn1.sym.7757a8b5-874e-4a67-9d85-54ed32f01737&amp;pf_rd_p=7757a8b5-874e-4a67-9d85-54ed32f01737&amp;pf_rd_r=HT173APKCDK0SKJV1VMG&amp;pd_rd_wg=vMo53&amp;pd_rd_r=9f71fe89-87a5-4b87-97b6-89043a2614a6&amp;pd_rd_i=B07ZBYCW88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594C-B134-6547-BB53-D438EAC553BA}">
  <dimension ref="A1:E10"/>
  <sheetViews>
    <sheetView workbookViewId="0">
      <selection activeCell="F14" sqref="F14"/>
    </sheetView>
  </sheetViews>
  <sheetFormatPr defaultColWidth="11" defaultRowHeight="15.75"/>
  <cols>
    <col min="1" max="1" width="18.625" bestFit="1" customWidth="1"/>
    <col min="3" max="4" width="3.625" customWidth="1"/>
    <col min="5" max="5" width="17.125" customWidth="1"/>
  </cols>
  <sheetData>
    <row r="1" spans="1:5">
      <c r="A1" s="1" t="s">
        <v>0</v>
      </c>
      <c r="B1" s="1">
        <v>1500</v>
      </c>
      <c r="D1" s="1" t="s">
        <v>1</v>
      </c>
      <c r="E1" s="1"/>
    </row>
    <row r="2" spans="1:5">
      <c r="A2" s="1" t="s">
        <v>2</v>
      </c>
      <c r="B2" s="1">
        <v>500</v>
      </c>
      <c r="D2" s="1" t="s">
        <v>3</v>
      </c>
      <c r="E2" s="1" t="s">
        <v>4</v>
      </c>
    </row>
    <row r="3" spans="1:5">
      <c r="A3" s="1" t="s">
        <v>5</v>
      </c>
      <c r="B3" s="1">
        <f>'Purchase Orders'!G7</f>
        <v>693.93</v>
      </c>
      <c r="D3" s="1" t="s">
        <v>6</v>
      </c>
      <c r="E3" s="1" t="s">
        <v>7</v>
      </c>
    </row>
    <row r="4" spans="1:5">
      <c r="A4" s="1" t="s">
        <v>8</v>
      </c>
      <c r="B4" s="1">
        <v>100</v>
      </c>
      <c r="D4" s="1" t="s">
        <v>9</v>
      </c>
      <c r="E4" s="1" t="s">
        <v>10</v>
      </c>
    </row>
    <row r="5" spans="1:5">
      <c r="A5" s="1" t="s">
        <v>11</v>
      </c>
      <c r="B5" s="1">
        <f>B1-B3</f>
        <v>806.07</v>
      </c>
      <c r="D5" s="1" t="s">
        <v>12</v>
      </c>
      <c r="E5" s="1" t="s">
        <v>13</v>
      </c>
    </row>
    <row r="6" spans="1:5">
      <c r="A6" s="1" t="s">
        <v>14</v>
      </c>
      <c r="B6" s="1">
        <f>B2-B4</f>
        <v>400</v>
      </c>
      <c r="D6" s="1" t="s">
        <v>15</v>
      </c>
      <c r="E6" s="1" t="s">
        <v>16</v>
      </c>
    </row>
    <row r="7" spans="1:5">
      <c r="D7" s="1" t="s">
        <v>17</v>
      </c>
      <c r="E7" s="1" t="s">
        <v>18</v>
      </c>
    </row>
    <row r="8" spans="1:5">
      <c r="A8" s="8" t="s">
        <v>19</v>
      </c>
      <c r="B8" s="9">
        <f>CVC!F49</f>
        <v>446.13910641025649</v>
      </c>
      <c r="D8" s="1" t="s">
        <v>20</v>
      </c>
      <c r="E8" s="1" t="s">
        <v>21</v>
      </c>
    </row>
    <row r="9" spans="1:5">
      <c r="A9" s="10" t="s">
        <v>22</v>
      </c>
      <c r="B9" s="12">
        <f>FDM!F11</f>
        <v>174.59</v>
      </c>
      <c r="D9" s="8" t="s">
        <v>23</v>
      </c>
      <c r="E9" s="8" t="s">
        <v>24</v>
      </c>
    </row>
    <row r="10" spans="1:5">
      <c r="A10" s="10" t="s">
        <v>25</v>
      </c>
      <c r="B10" s="12">
        <f>SUM(B8:B9)</f>
        <v>620.72910641025646</v>
      </c>
      <c r="D10" s="10" t="s">
        <v>26</v>
      </c>
      <c r="E10" s="10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B7BF-D0F8-0546-B7DE-65FAA18D85E2}">
  <dimension ref="A1:L56"/>
  <sheetViews>
    <sheetView workbookViewId="0">
      <selection activeCell="G7" sqref="G7"/>
    </sheetView>
  </sheetViews>
  <sheetFormatPr defaultColWidth="11" defaultRowHeight="15.75"/>
  <cols>
    <col min="1" max="1" width="6.375" style="84" customWidth="1"/>
    <col min="2" max="2" width="38.125" style="84" bestFit="1" customWidth="1"/>
    <col min="3" max="3" width="7.875" style="84" bestFit="1" customWidth="1"/>
    <col min="4" max="4" width="8.375" style="84" bestFit="1" customWidth="1"/>
    <col min="5" max="5" width="4.625" style="84" customWidth="1"/>
    <col min="6" max="6" width="5.5" style="84" customWidth="1"/>
    <col min="7" max="7" width="7.375" style="84" customWidth="1"/>
    <col min="8" max="16384" width="11" style="84"/>
  </cols>
  <sheetData>
    <row r="1" spans="1:12" ht="31.5">
      <c r="A1" s="34" t="s">
        <v>28</v>
      </c>
      <c r="B1" s="83" t="s">
        <v>29</v>
      </c>
      <c r="C1" s="83" t="s">
        <v>30</v>
      </c>
      <c r="D1" s="83" t="s">
        <v>31</v>
      </c>
      <c r="F1" s="34" t="s">
        <v>28</v>
      </c>
      <c r="G1" s="34" t="s">
        <v>32</v>
      </c>
    </row>
    <row r="2" spans="1:12">
      <c r="A2" s="83">
        <v>1</v>
      </c>
      <c r="B2" s="83" t="s">
        <v>33</v>
      </c>
      <c r="C2" s="83">
        <v>1</v>
      </c>
      <c r="D2" s="83">
        <v>39.9</v>
      </c>
      <c r="F2" s="83">
        <v>1</v>
      </c>
      <c r="G2" s="83">
        <f>SUM(D2:D8)</f>
        <v>145.01999999999998</v>
      </c>
    </row>
    <row r="3" spans="1:12">
      <c r="A3" s="83">
        <v>1</v>
      </c>
      <c r="B3" s="83" t="s">
        <v>34</v>
      </c>
      <c r="C3" s="83">
        <v>1</v>
      </c>
      <c r="D3" s="83">
        <v>7.99</v>
      </c>
      <c r="F3" s="83">
        <v>2</v>
      </c>
      <c r="G3" s="83">
        <f>SUM(D9:D11)</f>
        <v>60.48</v>
      </c>
    </row>
    <row r="4" spans="1:12">
      <c r="A4" s="83">
        <v>1</v>
      </c>
      <c r="B4" s="83" t="s">
        <v>35</v>
      </c>
      <c r="C4" s="83">
        <v>1</v>
      </c>
      <c r="D4" s="83">
        <v>19.899999999999999</v>
      </c>
      <c r="F4" s="85" t="s">
        <v>36</v>
      </c>
      <c r="G4" s="85">
        <f>SUM(D18:D27)</f>
        <v>84.269999999999982</v>
      </c>
    </row>
    <row r="5" spans="1:12">
      <c r="A5" s="83">
        <v>1</v>
      </c>
      <c r="B5" s="83" t="s">
        <v>37</v>
      </c>
      <c r="C5" s="83">
        <v>1</v>
      </c>
      <c r="D5" s="83">
        <v>10.98</v>
      </c>
      <c r="F5" s="83">
        <v>3</v>
      </c>
      <c r="G5" s="83">
        <f>SUM(D12:D17)</f>
        <v>114.83999999999999</v>
      </c>
    </row>
    <row r="6" spans="1:12">
      <c r="A6" s="83">
        <v>1</v>
      </c>
      <c r="B6" s="83" t="s">
        <v>38</v>
      </c>
      <c r="C6" s="83">
        <v>1</v>
      </c>
      <c r="D6" s="83">
        <v>23.99</v>
      </c>
      <c r="F6" s="83" t="s">
        <v>39</v>
      </c>
      <c r="G6" s="83">
        <f>SUM(D28:D56)</f>
        <v>289.32</v>
      </c>
    </row>
    <row r="7" spans="1:12">
      <c r="A7" s="83">
        <v>1</v>
      </c>
      <c r="B7" s="83" t="s">
        <v>40</v>
      </c>
      <c r="C7" s="83">
        <v>1</v>
      </c>
      <c r="D7" s="83">
        <v>24.99</v>
      </c>
      <c r="F7" s="89" t="s">
        <v>41</v>
      </c>
      <c r="G7" s="89">
        <f>SUM(G2:G6)</f>
        <v>693.93</v>
      </c>
    </row>
    <row r="8" spans="1:12">
      <c r="A8" s="83">
        <v>1</v>
      </c>
      <c r="B8" s="83" t="s">
        <v>42</v>
      </c>
      <c r="C8" s="83">
        <v>1</v>
      </c>
      <c r="D8" s="83">
        <v>17.27</v>
      </c>
      <c r="F8" s="83"/>
      <c r="G8" s="83"/>
    </row>
    <row r="9" spans="1:12">
      <c r="A9" s="85">
        <v>2</v>
      </c>
      <c r="B9" s="85" t="s">
        <v>43</v>
      </c>
      <c r="C9" s="85">
        <v>1</v>
      </c>
      <c r="D9" s="85">
        <v>17.5</v>
      </c>
      <c r="F9" s="83"/>
      <c r="G9" s="83"/>
    </row>
    <row r="10" spans="1:12">
      <c r="A10" s="83">
        <v>2</v>
      </c>
      <c r="B10" s="83" t="s">
        <v>44</v>
      </c>
      <c r="C10" s="83">
        <v>1</v>
      </c>
      <c r="D10" s="83">
        <v>28.99</v>
      </c>
      <c r="F10" s="83"/>
      <c r="G10" s="83"/>
    </row>
    <row r="11" spans="1:12">
      <c r="A11" s="86">
        <v>2</v>
      </c>
      <c r="B11" s="86" t="s">
        <v>45</v>
      </c>
      <c r="C11" s="86">
        <v>1</v>
      </c>
      <c r="D11" s="86">
        <v>13.99</v>
      </c>
      <c r="F11" s="83"/>
      <c r="G11" s="83"/>
    </row>
    <row r="12" spans="1:12">
      <c r="A12" s="85">
        <v>3</v>
      </c>
      <c r="B12" s="87" t="s">
        <v>46</v>
      </c>
      <c r="C12" s="85">
        <v>1</v>
      </c>
      <c r="D12" s="85">
        <v>9.99</v>
      </c>
      <c r="F12" s="83"/>
      <c r="G12" s="83"/>
      <c r="I12" s="84">
        <v>361.63</v>
      </c>
      <c r="L12" s="84">
        <f>808.77-545.66</f>
        <v>263.11</v>
      </c>
    </row>
    <row r="13" spans="1:12">
      <c r="A13" s="85">
        <v>3</v>
      </c>
      <c r="B13" s="87" t="s">
        <v>47</v>
      </c>
      <c r="C13" s="85">
        <v>1</v>
      </c>
      <c r="D13" s="85">
        <v>9.99</v>
      </c>
      <c r="F13" s="83"/>
      <c r="G13" s="83"/>
    </row>
    <row r="14" spans="1:12">
      <c r="A14" s="85">
        <v>3</v>
      </c>
      <c r="B14" s="87" t="s">
        <v>48</v>
      </c>
      <c r="C14" s="85">
        <v>2</v>
      </c>
      <c r="D14" s="85">
        <v>11.98</v>
      </c>
      <c r="F14" s="83"/>
      <c r="G14" s="83"/>
    </row>
    <row r="15" spans="1:12">
      <c r="A15" s="85">
        <v>3</v>
      </c>
      <c r="B15" s="87" t="s">
        <v>33</v>
      </c>
      <c r="C15" s="85">
        <v>1</v>
      </c>
      <c r="D15" s="85">
        <v>39.9</v>
      </c>
      <c r="F15" s="83"/>
      <c r="G15" s="83"/>
    </row>
    <row r="16" spans="1:12">
      <c r="A16" s="85">
        <v>3</v>
      </c>
      <c r="B16" s="87" t="s">
        <v>44</v>
      </c>
      <c r="C16" s="85">
        <v>1</v>
      </c>
      <c r="D16" s="85">
        <v>28.99</v>
      </c>
      <c r="F16" s="83"/>
      <c r="G16" s="83"/>
      <c r="I16" s="84">
        <v>114.84</v>
      </c>
    </row>
    <row r="17" spans="1:7">
      <c r="A17" s="85">
        <v>3</v>
      </c>
      <c r="B17" s="87" t="s">
        <v>45</v>
      </c>
      <c r="C17" s="85">
        <v>1</v>
      </c>
      <c r="D17" s="85">
        <v>13.99</v>
      </c>
      <c r="F17" s="83"/>
      <c r="G17" s="83"/>
    </row>
    <row r="18" spans="1:7">
      <c r="A18" s="88" t="s">
        <v>36</v>
      </c>
      <c r="B18" s="88" t="s">
        <v>49</v>
      </c>
      <c r="C18" s="88">
        <v>1</v>
      </c>
      <c r="D18" s="88">
        <v>16.989999999999998</v>
      </c>
      <c r="F18" s="83"/>
      <c r="G18" s="83"/>
    </row>
    <row r="19" spans="1:7">
      <c r="A19" s="89" t="s">
        <v>36</v>
      </c>
      <c r="B19" s="89" t="s">
        <v>50</v>
      </c>
      <c r="C19" s="89">
        <v>1</v>
      </c>
      <c r="D19" s="89">
        <v>9.74</v>
      </c>
      <c r="F19" s="83"/>
      <c r="G19" s="83"/>
    </row>
    <row r="20" spans="1:7">
      <c r="A20" s="83" t="s">
        <v>36</v>
      </c>
      <c r="B20" s="83" t="s">
        <v>51</v>
      </c>
      <c r="C20" s="83">
        <v>1</v>
      </c>
      <c r="D20" s="83">
        <v>15.97</v>
      </c>
      <c r="F20" s="83"/>
      <c r="G20" s="83"/>
    </row>
    <row r="21" spans="1:7">
      <c r="A21" s="83" t="s">
        <v>36</v>
      </c>
      <c r="B21" s="83" t="s">
        <v>52</v>
      </c>
      <c r="C21" s="83">
        <v>1</v>
      </c>
      <c r="D21" s="83">
        <v>23.48</v>
      </c>
      <c r="F21" s="83"/>
      <c r="G21" s="83"/>
    </row>
    <row r="22" spans="1:7">
      <c r="A22" s="83" t="s">
        <v>36</v>
      </c>
      <c r="B22" s="83" t="s">
        <v>53</v>
      </c>
      <c r="C22" s="83">
        <v>1</v>
      </c>
      <c r="D22" s="83">
        <v>3.49</v>
      </c>
      <c r="F22" s="83"/>
      <c r="G22" s="83"/>
    </row>
    <row r="23" spans="1:7">
      <c r="A23" s="83" t="s">
        <v>36</v>
      </c>
      <c r="B23" s="83" t="s">
        <v>54</v>
      </c>
      <c r="C23" s="83">
        <v>1</v>
      </c>
      <c r="D23" s="83">
        <v>2.99</v>
      </c>
      <c r="F23" s="83"/>
      <c r="G23" s="83"/>
    </row>
    <row r="24" spans="1:7">
      <c r="A24" s="83" t="s">
        <v>36</v>
      </c>
      <c r="B24" s="90" t="s">
        <v>55</v>
      </c>
      <c r="C24" s="83">
        <v>2</v>
      </c>
      <c r="D24" s="83">
        <v>0.76</v>
      </c>
      <c r="F24" s="83"/>
      <c r="G24" s="83"/>
    </row>
    <row r="25" spans="1:7">
      <c r="A25" s="83" t="s">
        <v>36</v>
      </c>
      <c r="B25" s="83" t="s">
        <v>56</v>
      </c>
      <c r="C25" s="83">
        <v>1</v>
      </c>
      <c r="D25" s="83">
        <v>0.66</v>
      </c>
      <c r="F25" s="83"/>
      <c r="G25" s="83"/>
    </row>
    <row r="26" spans="1:7">
      <c r="A26" s="83" t="s">
        <v>36</v>
      </c>
      <c r="B26" s="83" t="s">
        <v>57</v>
      </c>
      <c r="C26" s="83">
        <v>1</v>
      </c>
      <c r="D26" s="83">
        <v>6.57</v>
      </c>
      <c r="F26" s="85"/>
      <c r="G26" s="85"/>
    </row>
    <row r="27" spans="1:7">
      <c r="A27" s="86" t="s">
        <v>36</v>
      </c>
      <c r="B27" s="86" t="s">
        <v>56</v>
      </c>
      <c r="C27" s="86">
        <v>1</v>
      </c>
      <c r="D27" s="86">
        <v>3.62</v>
      </c>
      <c r="F27" s="85"/>
      <c r="G27" s="85"/>
    </row>
    <row r="28" spans="1:7">
      <c r="A28" s="85" t="s">
        <v>39</v>
      </c>
      <c r="B28" s="85" t="s">
        <v>58</v>
      </c>
      <c r="C28" s="85">
        <v>1</v>
      </c>
      <c r="D28" s="85">
        <v>51.56</v>
      </c>
    </row>
    <row r="29" spans="1:7">
      <c r="A29" s="89" t="s">
        <v>39</v>
      </c>
      <c r="B29" s="89" t="s">
        <v>59</v>
      </c>
      <c r="C29" s="89">
        <v>1</v>
      </c>
      <c r="D29" s="89">
        <v>18.95</v>
      </c>
    </row>
    <row r="30" spans="1:7">
      <c r="A30" s="83" t="s">
        <v>39</v>
      </c>
      <c r="B30" s="83" t="s">
        <v>60</v>
      </c>
      <c r="C30" s="83">
        <v>1</v>
      </c>
      <c r="D30" s="83">
        <v>10.47</v>
      </c>
    </row>
    <row r="31" spans="1:7">
      <c r="A31" s="83" t="s">
        <v>39</v>
      </c>
      <c r="B31" s="83" t="s">
        <v>61</v>
      </c>
      <c r="C31" s="83">
        <v>1</v>
      </c>
      <c r="D31" s="83">
        <v>13.27</v>
      </c>
    </row>
    <row r="32" spans="1:7">
      <c r="A32" s="83" t="s">
        <v>39</v>
      </c>
      <c r="B32" s="83" t="s">
        <v>62</v>
      </c>
      <c r="C32" s="83">
        <v>1</v>
      </c>
      <c r="D32" s="83">
        <v>7.99</v>
      </c>
    </row>
    <row r="33" spans="1:4">
      <c r="A33" s="83" t="s">
        <v>39</v>
      </c>
      <c r="B33" s="83" t="s">
        <v>63</v>
      </c>
      <c r="C33" s="83">
        <v>4</v>
      </c>
      <c r="D33" s="83">
        <v>7.96</v>
      </c>
    </row>
    <row r="34" spans="1:4">
      <c r="A34" s="83" t="s">
        <v>39</v>
      </c>
      <c r="B34" s="83" t="s">
        <v>64</v>
      </c>
      <c r="C34" s="83">
        <v>1</v>
      </c>
      <c r="D34" s="83">
        <v>2.4900000000000002</v>
      </c>
    </row>
    <row r="35" spans="1:4">
      <c r="A35" s="83" t="s">
        <v>39</v>
      </c>
      <c r="B35" s="83" t="s">
        <v>65</v>
      </c>
      <c r="C35" s="83">
        <v>5</v>
      </c>
      <c r="D35" s="83">
        <v>13.75</v>
      </c>
    </row>
    <row r="36" spans="1:4">
      <c r="A36" s="83" t="s">
        <v>39</v>
      </c>
      <c r="B36" s="83" t="s">
        <v>66</v>
      </c>
      <c r="C36" s="83">
        <v>1</v>
      </c>
      <c r="D36" s="83">
        <v>2.78</v>
      </c>
    </row>
    <row r="37" spans="1:4">
      <c r="A37" s="83" t="s">
        <v>39</v>
      </c>
      <c r="B37" s="83" t="s">
        <v>67</v>
      </c>
      <c r="C37" s="83">
        <v>1</v>
      </c>
      <c r="D37" s="83">
        <v>8.44</v>
      </c>
    </row>
    <row r="38" spans="1:4">
      <c r="A38" s="83" t="s">
        <v>39</v>
      </c>
      <c r="B38" s="83" t="s">
        <v>68</v>
      </c>
      <c r="C38" s="83">
        <v>1</v>
      </c>
      <c r="D38" s="83">
        <v>28.97</v>
      </c>
    </row>
    <row r="39" spans="1:4">
      <c r="A39" s="83" t="s">
        <v>39</v>
      </c>
      <c r="B39" s="83" t="s">
        <v>69</v>
      </c>
      <c r="C39" s="83">
        <v>3</v>
      </c>
      <c r="D39" s="83">
        <v>1.23</v>
      </c>
    </row>
    <row r="40" spans="1:4">
      <c r="A40" s="83" t="s">
        <v>39</v>
      </c>
      <c r="B40" s="83" t="s">
        <v>56</v>
      </c>
      <c r="C40" s="83">
        <v>1</v>
      </c>
      <c r="D40" s="83">
        <v>5.54</v>
      </c>
    </row>
    <row r="41" spans="1:4">
      <c r="A41" s="83" t="s">
        <v>39</v>
      </c>
      <c r="B41" s="83" t="s">
        <v>70</v>
      </c>
      <c r="C41" s="83">
        <v>1</v>
      </c>
      <c r="D41" s="83">
        <v>13.27</v>
      </c>
    </row>
    <row r="42" spans="1:4">
      <c r="A42" s="83" t="s">
        <v>39</v>
      </c>
      <c r="B42" s="83" t="s">
        <v>56</v>
      </c>
      <c r="C42" s="83">
        <v>1</v>
      </c>
      <c r="D42" s="83">
        <v>1.22</v>
      </c>
    </row>
    <row r="43" spans="1:4">
      <c r="A43" s="83" t="s">
        <v>39</v>
      </c>
      <c r="B43" s="83" t="s">
        <v>71</v>
      </c>
      <c r="C43" s="83">
        <v>1</v>
      </c>
      <c r="D43" s="83">
        <v>4.87</v>
      </c>
    </row>
    <row r="44" spans="1:4">
      <c r="A44" s="83" t="s">
        <v>39</v>
      </c>
      <c r="B44" s="83" t="s">
        <v>72</v>
      </c>
      <c r="C44" s="83">
        <v>1</v>
      </c>
      <c r="D44" s="83">
        <v>11.84</v>
      </c>
    </row>
    <row r="45" spans="1:4">
      <c r="A45" s="83" t="s">
        <v>39</v>
      </c>
      <c r="B45" s="83" t="s">
        <v>73</v>
      </c>
      <c r="C45" s="83">
        <v>1</v>
      </c>
      <c r="D45" s="83">
        <v>19.97</v>
      </c>
    </row>
    <row r="46" spans="1:4">
      <c r="A46" s="83" t="s">
        <v>39</v>
      </c>
      <c r="B46" s="83" t="s">
        <v>74</v>
      </c>
      <c r="C46" s="83">
        <v>1</v>
      </c>
      <c r="D46" s="83">
        <v>13.97</v>
      </c>
    </row>
    <row r="47" spans="1:4">
      <c r="A47" s="83" t="s">
        <v>39</v>
      </c>
      <c r="B47" s="83" t="s">
        <v>75</v>
      </c>
      <c r="C47" s="83">
        <v>1</v>
      </c>
      <c r="D47" s="83">
        <v>4.24</v>
      </c>
    </row>
    <row r="48" spans="1:4">
      <c r="A48" s="83" t="s">
        <v>39</v>
      </c>
      <c r="B48" s="83" t="s">
        <v>56</v>
      </c>
      <c r="C48" s="83">
        <v>1</v>
      </c>
      <c r="D48" s="83">
        <v>6.05</v>
      </c>
    </row>
    <row r="49" spans="1:4">
      <c r="A49" s="83" t="s">
        <v>39</v>
      </c>
      <c r="B49" s="83" t="s">
        <v>56</v>
      </c>
      <c r="C49" s="83">
        <v>1</v>
      </c>
      <c r="D49" s="83">
        <v>0.73</v>
      </c>
    </row>
    <row r="50" spans="1:4">
      <c r="A50" s="83" t="s">
        <v>39</v>
      </c>
      <c r="B50" s="83" t="s">
        <v>76</v>
      </c>
      <c r="C50" s="83">
        <v>1</v>
      </c>
      <c r="D50" s="83">
        <v>4.99</v>
      </c>
    </row>
    <row r="51" spans="1:4">
      <c r="A51" s="83" t="s">
        <v>39</v>
      </c>
      <c r="B51" s="83" t="s">
        <v>56</v>
      </c>
      <c r="C51" s="83">
        <v>1</v>
      </c>
      <c r="D51" s="83">
        <v>0.46</v>
      </c>
    </row>
    <row r="52" spans="1:4">
      <c r="A52" s="83" t="s">
        <v>39</v>
      </c>
      <c r="B52" s="83" t="s">
        <v>56</v>
      </c>
      <c r="C52" s="83">
        <v>1</v>
      </c>
      <c r="D52" s="83">
        <v>0.96</v>
      </c>
    </row>
    <row r="53" spans="1:4">
      <c r="A53" s="83" t="s">
        <v>39</v>
      </c>
      <c r="B53" s="83" t="s">
        <v>77</v>
      </c>
      <c r="C53" s="83">
        <v>1</v>
      </c>
      <c r="D53" s="83">
        <v>17.97</v>
      </c>
    </row>
    <row r="54" spans="1:4">
      <c r="A54" s="83" t="s">
        <v>39</v>
      </c>
      <c r="B54" s="83" t="s">
        <v>56</v>
      </c>
      <c r="C54" s="83">
        <v>1</v>
      </c>
      <c r="D54" s="83">
        <v>1.9</v>
      </c>
    </row>
    <row r="55" spans="1:4">
      <c r="A55" s="83" t="s">
        <v>39</v>
      </c>
      <c r="B55" s="83" t="s">
        <v>78</v>
      </c>
      <c r="C55" s="83">
        <v>1</v>
      </c>
      <c r="D55" s="83">
        <v>11.47</v>
      </c>
    </row>
    <row r="56" spans="1:4">
      <c r="A56" s="83" t="s">
        <v>39</v>
      </c>
      <c r="B56" s="83" t="s">
        <v>56</v>
      </c>
      <c r="C56" s="83">
        <v>1</v>
      </c>
      <c r="D56" s="83">
        <v>2.0099999999999998</v>
      </c>
    </row>
  </sheetData>
  <pageMargins left="0.7" right="0.7" top="0.75" bottom="0.75" header="0.3" footer="0.3"/>
  <ignoredErrors>
    <ignoredError sqref="G2:G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0A12B-1EE1-4A57-8D88-3E7FEAC38160}">
  <dimension ref="A2:B2"/>
  <sheetViews>
    <sheetView workbookViewId="0">
      <selection activeCell="B3" sqref="B3"/>
    </sheetView>
  </sheetViews>
  <sheetFormatPr defaultRowHeight="15.75"/>
  <sheetData>
    <row r="2" spans="1:2">
      <c r="A2">
        <f>28/4</f>
        <v>7</v>
      </c>
      <c r="B2">
        <f>1.2*A2</f>
        <v>8.4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5ECD4-B008-E243-A3C2-C64B8D563F03}">
  <dimension ref="A2:AK63"/>
  <sheetViews>
    <sheetView tabSelected="1" topLeftCell="A34" zoomScale="70" zoomScaleNormal="70" workbookViewId="0">
      <selection activeCell="R37" sqref="R37"/>
    </sheetView>
  </sheetViews>
  <sheetFormatPr defaultColWidth="11" defaultRowHeight="15.75"/>
  <cols>
    <col min="1" max="1" width="5.25" style="36" customWidth="1"/>
    <col min="2" max="2" width="39.875" style="36" customWidth="1"/>
    <col min="3" max="4" width="8" style="36" customWidth="1"/>
    <col min="5" max="5" width="11.5" style="36" customWidth="1"/>
    <col min="6" max="6" width="9.5" style="36" customWidth="1"/>
    <col min="7" max="7" width="16.5" style="80" customWidth="1"/>
    <col min="8" max="8" width="10.75" style="36" customWidth="1"/>
    <col min="9" max="9" width="12.5" style="36" customWidth="1"/>
    <col min="10" max="10" width="7.5" style="36" bestFit="1" customWidth="1"/>
    <col min="11" max="11" width="10.875" style="36" bestFit="1" customWidth="1"/>
    <col min="12" max="12" width="11" style="36" bestFit="1" customWidth="1"/>
    <col min="13" max="13" width="9.5" style="36" customWidth="1"/>
    <col min="14" max="14" width="14.625" style="36" customWidth="1"/>
    <col min="15" max="15" width="26.875" style="36" bestFit="1" customWidth="1"/>
    <col min="16" max="16" width="37.25" style="36" customWidth="1"/>
    <col min="17" max="16384" width="11" style="36"/>
  </cols>
  <sheetData>
    <row r="2" spans="1:37" ht="31.5">
      <c r="A2" s="32" t="s">
        <v>79</v>
      </c>
      <c r="B2" s="33" t="s">
        <v>80</v>
      </c>
      <c r="C2" s="33" t="s">
        <v>81</v>
      </c>
      <c r="D2" s="33" t="s">
        <v>82</v>
      </c>
      <c r="E2" s="33" t="s">
        <v>31</v>
      </c>
      <c r="F2" s="33" t="s">
        <v>83</v>
      </c>
      <c r="G2" s="41" t="s">
        <v>84</v>
      </c>
      <c r="H2" s="33" t="s">
        <v>85</v>
      </c>
      <c r="I2" s="33" t="s">
        <v>86</v>
      </c>
      <c r="J2" s="33" t="s">
        <v>87</v>
      </c>
      <c r="K2" s="33" t="s">
        <v>88</v>
      </c>
      <c r="L2" s="33" t="s">
        <v>89</v>
      </c>
      <c r="M2" s="33" t="s">
        <v>90</v>
      </c>
      <c r="N2" s="37" t="s">
        <v>91</v>
      </c>
      <c r="O2" s="37" t="s">
        <v>92</v>
      </c>
      <c r="P2" s="42" t="s">
        <v>93</v>
      </c>
      <c r="U2" s="43"/>
      <c r="V2" s="43"/>
      <c r="W2" s="43"/>
      <c r="X2" s="44"/>
      <c r="Y2" s="45"/>
      <c r="Z2" s="43"/>
      <c r="AA2" s="43"/>
      <c r="AB2" s="43"/>
      <c r="AC2" s="43"/>
      <c r="AD2" s="43"/>
      <c r="AE2" s="43"/>
      <c r="AF2" s="43"/>
      <c r="AG2" s="45"/>
      <c r="AH2" s="43"/>
      <c r="AI2" s="43"/>
      <c r="AJ2" s="43"/>
      <c r="AK2" s="45"/>
    </row>
    <row r="3" spans="1:37" s="61" customFormat="1" ht="75" customHeight="1">
      <c r="A3" s="46" t="s">
        <v>94</v>
      </c>
      <c r="B3" s="47" t="s">
        <v>95</v>
      </c>
      <c r="C3" s="47">
        <v>1</v>
      </c>
      <c r="D3" s="34" t="s">
        <v>96</v>
      </c>
      <c r="E3" s="48">
        <v>19.989999999999998</v>
      </c>
      <c r="F3" s="49">
        <f>C3*E3</f>
        <v>19.989999999999998</v>
      </c>
      <c r="G3" s="50" t="s">
        <v>97</v>
      </c>
      <c r="H3" s="47" t="s">
        <v>98</v>
      </c>
      <c r="I3" s="47"/>
      <c r="J3" s="34" t="s">
        <v>99</v>
      </c>
      <c r="K3" s="47" t="s">
        <v>100</v>
      </c>
      <c r="L3" s="47" t="s">
        <v>101</v>
      </c>
      <c r="M3" s="51"/>
      <c r="N3" s="52"/>
      <c r="O3" s="82" t="s">
        <v>102</v>
      </c>
      <c r="P3" s="53" t="s">
        <v>103</v>
      </c>
      <c r="Q3" s="54"/>
      <c r="R3" s="54"/>
      <c r="S3" s="54"/>
      <c r="T3" s="54"/>
      <c r="U3" s="55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/>
      <c r="AG3" s="58"/>
      <c r="AH3" s="59"/>
      <c r="AI3" s="59"/>
      <c r="AJ3" s="59"/>
      <c r="AK3" s="60"/>
    </row>
    <row r="4" spans="1:37" ht="75" customHeight="1">
      <c r="A4" s="46" t="s">
        <v>104</v>
      </c>
      <c r="B4" s="34" t="s">
        <v>48</v>
      </c>
      <c r="C4" s="34">
        <v>2</v>
      </c>
      <c r="D4" s="34" t="s">
        <v>96</v>
      </c>
      <c r="E4" s="62">
        <f>Table1[[#This Row],[Total Cost]]/C4</f>
        <v>6.39</v>
      </c>
      <c r="F4" s="62">
        <v>12.78</v>
      </c>
      <c r="G4" s="35" t="s">
        <v>105</v>
      </c>
      <c r="H4" s="34" t="s">
        <v>98</v>
      </c>
      <c r="I4" s="34"/>
      <c r="J4" s="34" t="s">
        <v>99</v>
      </c>
      <c r="K4" s="34" t="s">
        <v>100</v>
      </c>
      <c r="L4" s="34" t="s">
        <v>101</v>
      </c>
      <c r="M4" s="34"/>
      <c r="N4" s="33"/>
      <c r="O4" s="38" t="s">
        <v>106</v>
      </c>
      <c r="P4" s="63" t="s">
        <v>107</v>
      </c>
      <c r="U4" s="64"/>
      <c r="V4" s="65"/>
      <c r="W4" s="64"/>
      <c r="X4" s="66"/>
      <c r="Y4" s="67"/>
      <c r="Z4" s="64"/>
      <c r="AA4" s="64"/>
      <c r="AB4" s="64"/>
      <c r="AC4" s="64"/>
      <c r="AD4" s="64"/>
      <c r="AE4" s="64"/>
      <c r="AF4" s="64"/>
      <c r="AG4" s="67"/>
    </row>
    <row r="5" spans="1:37" ht="75" customHeight="1">
      <c r="A5" s="46" t="s">
        <v>108</v>
      </c>
      <c r="B5" s="34" t="s">
        <v>109</v>
      </c>
      <c r="C5" s="34">
        <v>1</v>
      </c>
      <c r="D5" s="34" t="s">
        <v>96</v>
      </c>
      <c r="E5" s="62">
        <v>1</v>
      </c>
      <c r="F5" s="62">
        <f>C5*E5</f>
        <v>1</v>
      </c>
      <c r="G5" s="73" t="s">
        <v>97</v>
      </c>
      <c r="H5" s="34" t="s">
        <v>98</v>
      </c>
      <c r="I5" s="34"/>
      <c r="J5" s="34" t="s">
        <v>99</v>
      </c>
      <c r="K5" s="34" t="s">
        <v>100</v>
      </c>
      <c r="L5" s="34"/>
      <c r="M5" s="34"/>
      <c r="N5" s="34"/>
      <c r="O5" s="39"/>
      <c r="P5" s="70" t="s">
        <v>110</v>
      </c>
    </row>
    <row r="6" spans="1:37" ht="75" customHeight="1">
      <c r="A6" s="46" t="s">
        <v>111</v>
      </c>
      <c r="B6" s="34" t="s">
        <v>112</v>
      </c>
      <c r="C6" s="34">
        <v>1</v>
      </c>
      <c r="D6" s="34" t="s">
        <v>96</v>
      </c>
      <c r="E6" s="62">
        <v>4.5</v>
      </c>
      <c r="F6" s="62">
        <f>C6*E6</f>
        <v>4.5</v>
      </c>
      <c r="G6" s="35" t="s">
        <v>97</v>
      </c>
      <c r="H6" s="34" t="s">
        <v>98</v>
      </c>
      <c r="I6" s="34"/>
      <c r="J6" s="34" t="s">
        <v>113</v>
      </c>
      <c r="K6" s="34" t="s">
        <v>100</v>
      </c>
      <c r="L6" s="62" t="s">
        <v>101</v>
      </c>
      <c r="M6" s="62"/>
      <c r="N6" s="34" t="s">
        <v>114</v>
      </c>
      <c r="O6" s="39" t="s">
        <v>115</v>
      </c>
      <c r="P6" s="68" t="s">
        <v>116</v>
      </c>
      <c r="R6" s="92">
        <f>SUM(F3:F18,F48,F46,F45)</f>
        <v>146.50202307692308</v>
      </c>
    </row>
    <row r="7" spans="1:37" ht="75" customHeight="1">
      <c r="A7" s="46" t="s">
        <v>117</v>
      </c>
      <c r="B7" s="34" t="s">
        <v>118</v>
      </c>
      <c r="C7" s="34">
        <v>2</v>
      </c>
      <c r="D7" s="34" t="s">
        <v>96</v>
      </c>
      <c r="E7" s="62">
        <v>20</v>
      </c>
      <c r="F7" s="62">
        <f t="shared" ref="F7" si="0">C7*E7</f>
        <v>40</v>
      </c>
      <c r="G7" s="35" t="s">
        <v>97</v>
      </c>
      <c r="H7" s="34" t="s">
        <v>98</v>
      </c>
      <c r="I7" s="34"/>
      <c r="J7" s="34" t="s">
        <v>99</v>
      </c>
      <c r="K7" s="34"/>
      <c r="L7" s="34" t="s">
        <v>119</v>
      </c>
      <c r="M7" s="69"/>
      <c r="N7" s="34"/>
      <c r="O7" s="39" t="s">
        <v>120</v>
      </c>
      <c r="P7" s="70" t="s">
        <v>116</v>
      </c>
    </row>
    <row r="8" spans="1:37" ht="75" customHeight="1">
      <c r="A8" s="46" t="s">
        <v>121</v>
      </c>
      <c r="B8" s="34" t="s">
        <v>122</v>
      </c>
      <c r="C8" s="34">
        <f>6*12</f>
        <v>72</v>
      </c>
      <c r="D8" s="34" t="s">
        <v>123</v>
      </c>
      <c r="E8" s="81">
        <f>13.27/(65*12)</f>
        <v>1.7012820512820513E-2</v>
      </c>
      <c r="F8" s="62">
        <f>C8*E8</f>
        <v>1.224923076923077</v>
      </c>
      <c r="G8" s="73" t="s">
        <v>105</v>
      </c>
      <c r="H8" s="34" t="s">
        <v>98</v>
      </c>
      <c r="I8" s="34"/>
      <c r="J8" s="34" t="s">
        <v>99</v>
      </c>
      <c r="K8" s="34"/>
      <c r="L8" s="34"/>
      <c r="M8" s="34"/>
      <c r="N8" s="34"/>
      <c r="O8" s="39"/>
      <c r="P8" s="70"/>
    </row>
    <row r="9" spans="1:37" ht="75" customHeight="1">
      <c r="A9" s="46" t="s">
        <v>124</v>
      </c>
      <c r="B9" s="34" t="s">
        <v>125</v>
      </c>
      <c r="C9" s="34">
        <v>2</v>
      </c>
      <c r="D9" s="34" t="s">
        <v>96</v>
      </c>
      <c r="E9" s="62">
        <v>1</v>
      </c>
      <c r="F9" s="62">
        <f t="shared" ref="F9:F46" si="1">C9*E9</f>
        <v>2</v>
      </c>
      <c r="G9" s="35" t="s">
        <v>97</v>
      </c>
      <c r="H9" s="34" t="s">
        <v>98</v>
      </c>
      <c r="I9" s="34"/>
      <c r="J9" s="34"/>
      <c r="K9" s="34"/>
      <c r="L9" s="34" t="s">
        <v>101</v>
      </c>
      <c r="M9" s="34"/>
      <c r="N9" s="34"/>
      <c r="O9" s="39" t="s">
        <v>126</v>
      </c>
      <c r="P9" s="70" t="s">
        <v>127</v>
      </c>
    </row>
    <row r="10" spans="1:37" ht="75" customHeight="1">
      <c r="A10" s="46" t="s">
        <v>128</v>
      </c>
      <c r="B10" s="34" t="s">
        <v>129</v>
      </c>
      <c r="C10" s="34">
        <v>4</v>
      </c>
      <c r="D10" s="34" t="s">
        <v>96</v>
      </c>
      <c r="E10" s="62">
        <v>0.28000000000000003</v>
      </c>
      <c r="F10" s="62">
        <f t="shared" ref="F10:F21" si="2">C10*E10</f>
        <v>1.1200000000000001</v>
      </c>
      <c r="G10" s="35" t="s">
        <v>97</v>
      </c>
      <c r="H10" s="34" t="s">
        <v>98</v>
      </c>
      <c r="I10" s="34"/>
      <c r="J10" s="34" t="s">
        <v>113</v>
      </c>
      <c r="K10" s="34" t="s">
        <v>100</v>
      </c>
      <c r="L10" s="34"/>
      <c r="M10" s="34"/>
      <c r="N10" s="34"/>
      <c r="O10" s="39" t="s">
        <v>130</v>
      </c>
      <c r="P10" s="70" t="s">
        <v>131</v>
      </c>
    </row>
    <row r="11" spans="1:37" ht="75" customHeight="1">
      <c r="A11" s="46" t="s">
        <v>132</v>
      </c>
      <c r="B11" s="34" t="s">
        <v>133</v>
      </c>
      <c r="C11" s="34">
        <v>2</v>
      </c>
      <c r="D11" s="34" t="s">
        <v>96</v>
      </c>
      <c r="E11" s="62">
        <v>2.16</v>
      </c>
      <c r="F11" s="62">
        <f t="shared" si="2"/>
        <v>4.32</v>
      </c>
      <c r="G11" s="73" t="s">
        <v>97</v>
      </c>
      <c r="H11" s="34" t="s">
        <v>98</v>
      </c>
      <c r="I11" s="34"/>
      <c r="J11" s="34" t="s">
        <v>99</v>
      </c>
      <c r="K11" s="34"/>
      <c r="L11" s="34" t="s">
        <v>101</v>
      </c>
      <c r="M11" s="34"/>
      <c r="N11" s="34" t="s">
        <v>114</v>
      </c>
      <c r="O11" s="39" t="s">
        <v>134</v>
      </c>
      <c r="P11" s="70"/>
    </row>
    <row r="12" spans="1:37" ht="75" customHeight="1">
      <c r="A12" s="46" t="s">
        <v>135</v>
      </c>
      <c r="B12" s="34" t="s">
        <v>136</v>
      </c>
      <c r="C12" s="34">
        <v>3</v>
      </c>
      <c r="D12" s="34" t="s">
        <v>137</v>
      </c>
      <c r="E12" s="62">
        <f>11.59/100</f>
        <v>0.1159</v>
      </c>
      <c r="F12" s="62">
        <f t="shared" si="2"/>
        <v>0.34770000000000001</v>
      </c>
      <c r="G12" s="73" t="s">
        <v>97</v>
      </c>
      <c r="H12" s="34" t="s">
        <v>98</v>
      </c>
      <c r="I12" s="34"/>
      <c r="J12" s="34" t="s">
        <v>99</v>
      </c>
      <c r="K12" s="34"/>
      <c r="L12" s="34"/>
      <c r="M12" s="34"/>
      <c r="N12" s="34"/>
      <c r="O12" s="39" t="s">
        <v>138</v>
      </c>
      <c r="P12" s="70" t="s">
        <v>139</v>
      </c>
    </row>
    <row r="13" spans="1:37" ht="75" customHeight="1">
      <c r="A13" s="46" t="s">
        <v>140</v>
      </c>
      <c r="B13" s="34" t="s">
        <v>141</v>
      </c>
      <c r="C13" s="34">
        <v>1</v>
      </c>
      <c r="D13" s="34" t="s">
        <v>96</v>
      </c>
      <c r="E13" s="62">
        <f>7.99/15</f>
        <v>0.53266666666666673</v>
      </c>
      <c r="F13" s="62">
        <f t="shared" si="2"/>
        <v>0.53266666666666673</v>
      </c>
      <c r="G13" s="73" t="s">
        <v>97</v>
      </c>
      <c r="H13" s="34" t="s">
        <v>98</v>
      </c>
      <c r="I13" s="34"/>
      <c r="J13" s="34" t="s">
        <v>99</v>
      </c>
      <c r="K13" s="34"/>
      <c r="L13" s="34"/>
      <c r="M13" s="34"/>
      <c r="N13" s="34"/>
      <c r="O13" s="39" t="s">
        <v>142</v>
      </c>
      <c r="P13" s="70"/>
    </row>
    <row r="14" spans="1:37" ht="75" customHeight="1">
      <c r="A14" s="46" t="s">
        <v>143</v>
      </c>
      <c r="B14" s="34" t="s">
        <v>144</v>
      </c>
      <c r="C14" s="34">
        <v>2</v>
      </c>
      <c r="D14" s="34" t="s">
        <v>96</v>
      </c>
      <c r="E14" s="62">
        <f>12.99/450</f>
        <v>2.8866666666666665E-2</v>
      </c>
      <c r="F14" s="62">
        <f t="shared" si="2"/>
        <v>5.7733333333333331E-2</v>
      </c>
      <c r="G14" s="73" t="s">
        <v>97</v>
      </c>
      <c r="H14" s="34" t="s">
        <v>98</v>
      </c>
      <c r="I14" s="34"/>
      <c r="J14" s="34" t="s">
        <v>98</v>
      </c>
      <c r="K14" s="34"/>
      <c r="L14" s="34"/>
      <c r="M14" s="34"/>
      <c r="N14" s="34"/>
      <c r="O14" s="39" t="s">
        <v>145</v>
      </c>
      <c r="P14" s="70"/>
    </row>
    <row r="15" spans="1:37" ht="75" customHeight="1">
      <c r="A15" s="46" t="s">
        <v>146</v>
      </c>
      <c r="B15" s="34" t="s">
        <v>147</v>
      </c>
      <c r="C15" s="34">
        <v>4</v>
      </c>
      <c r="D15" s="34" t="s">
        <v>96</v>
      </c>
      <c r="E15" s="62">
        <v>0.59</v>
      </c>
      <c r="F15" s="62">
        <f t="shared" si="2"/>
        <v>2.36</v>
      </c>
      <c r="G15" s="73" t="s">
        <v>97</v>
      </c>
      <c r="H15" s="34" t="s">
        <v>98</v>
      </c>
      <c r="I15" s="34"/>
      <c r="J15" s="34" t="s">
        <v>99</v>
      </c>
      <c r="K15" s="34"/>
      <c r="L15" s="34"/>
      <c r="M15" s="34"/>
      <c r="N15" s="34"/>
      <c r="O15" s="39" t="s">
        <v>148</v>
      </c>
      <c r="P15" s="70" t="s">
        <v>149</v>
      </c>
    </row>
    <row r="16" spans="1:37" ht="75" customHeight="1">
      <c r="A16" s="46" t="s">
        <v>150</v>
      </c>
      <c r="B16" s="34" t="s">
        <v>151</v>
      </c>
      <c r="C16" s="34">
        <v>1</v>
      </c>
      <c r="D16" s="34" t="s">
        <v>96</v>
      </c>
      <c r="E16" s="62">
        <f>7.99/10</f>
        <v>0.79900000000000004</v>
      </c>
      <c r="F16" s="62">
        <f t="shared" si="2"/>
        <v>0.79900000000000004</v>
      </c>
      <c r="G16" s="73" t="s">
        <v>97</v>
      </c>
      <c r="H16" s="34" t="s">
        <v>98</v>
      </c>
      <c r="I16" s="34"/>
      <c r="J16" s="34" t="s">
        <v>99</v>
      </c>
      <c r="K16" s="34"/>
      <c r="L16" s="34"/>
      <c r="M16" s="34"/>
      <c r="N16" s="34"/>
      <c r="O16" s="39"/>
      <c r="P16" s="70"/>
    </row>
    <row r="17" spans="1:23" ht="75" customHeight="1">
      <c r="A17" s="46" t="s">
        <v>152</v>
      </c>
      <c r="B17" s="34" t="s">
        <v>153</v>
      </c>
      <c r="C17" s="34">
        <v>4</v>
      </c>
      <c r="D17" s="34" t="s">
        <v>96</v>
      </c>
      <c r="E17" s="62">
        <v>0.6</v>
      </c>
      <c r="F17" s="62">
        <f t="shared" si="2"/>
        <v>2.4</v>
      </c>
      <c r="G17" s="73" t="s">
        <v>97</v>
      </c>
      <c r="H17" s="34" t="s">
        <v>98</v>
      </c>
      <c r="I17" s="34"/>
      <c r="J17" s="34" t="s">
        <v>99</v>
      </c>
      <c r="K17" s="34"/>
      <c r="L17" s="34"/>
      <c r="M17" s="34"/>
      <c r="N17" s="34"/>
      <c r="O17" s="39"/>
      <c r="P17" s="70"/>
    </row>
    <row r="18" spans="1:23" ht="75" customHeight="1">
      <c r="A18" s="46" t="s">
        <v>154</v>
      </c>
      <c r="B18" s="34" t="s">
        <v>155</v>
      </c>
      <c r="C18" s="34">
        <v>1</v>
      </c>
      <c r="D18" s="34" t="s">
        <v>96</v>
      </c>
      <c r="E18" s="62">
        <v>0.62</v>
      </c>
      <c r="F18" s="62">
        <f t="shared" si="2"/>
        <v>0.62</v>
      </c>
      <c r="G18" s="73" t="s">
        <v>97</v>
      </c>
      <c r="H18" s="34" t="s">
        <v>98</v>
      </c>
      <c r="I18" s="34"/>
      <c r="J18" s="34" t="s">
        <v>99</v>
      </c>
      <c r="K18" s="34"/>
      <c r="L18" s="34"/>
      <c r="M18" s="34"/>
      <c r="N18" s="34"/>
      <c r="O18" s="39" t="s">
        <v>156</v>
      </c>
      <c r="P18" s="70" t="s">
        <v>157</v>
      </c>
    </row>
    <row r="19" spans="1:23" ht="75" customHeight="1">
      <c r="A19" s="40" t="s">
        <v>158</v>
      </c>
      <c r="B19" s="34" t="s">
        <v>159</v>
      </c>
      <c r="C19" s="34">
        <v>3</v>
      </c>
      <c r="D19" s="34" t="s">
        <v>160</v>
      </c>
      <c r="E19" s="62">
        <v>1</v>
      </c>
      <c r="F19" s="62">
        <f t="shared" si="2"/>
        <v>3</v>
      </c>
      <c r="G19" s="73" t="s">
        <v>97</v>
      </c>
      <c r="H19" s="34"/>
      <c r="I19" s="34"/>
      <c r="J19" s="34"/>
      <c r="K19" s="34"/>
      <c r="L19" s="34"/>
      <c r="M19" s="34"/>
      <c r="N19" s="34"/>
      <c r="O19" s="39" t="s">
        <v>161</v>
      </c>
      <c r="P19" s="70" t="s">
        <v>162</v>
      </c>
    </row>
    <row r="20" spans="1:23" ht="75" customHeight="1">
      <c r="A20" s="40" t="s">
        <v>163</v>
      </c>
      <c r="B20" s="34" t="s">
        <v>164</v>
      </c>
      <c r="C20" s="34">
        <f>2/12</f>
        <v>0.16666666666666666</v>
      </c>
      <c r="D20" s="34" t="s">
        <v>160</v>
      </c>
      <c r="E20" s="62">
        <v>1.51</v>
      </c>
      <c r="F20" s="62">
        <f t="shared" si="2"/>
        <v>0.25166666666666665</v>
      </c>
      <c r="G20" s="35" t="s">
        <v>97</v>
      </c>
      <c r="H20" s="34" t="s">
        <v>98</v>
      </c>
      <c r="I20" s="34"/>
      <c r="J20" s="34"/>
      <c r="K20" s="34"/>
      <c r="L20" s="34" t="s">
        <v>165</v>
      </c>
      <c r="M20" s="34"/>
      <c r="N20" s="34"/>
      <c r="O20" s="39"/>
      <c r="P20" s="70" t="s">
        <v>166</v>
      </c>
    </row>
    <row r="21" spans="1:23" ht="75" customHeight="1">
      <c r="A21" s="40" t="s">
        <v>167</v>
      </c>
      <c r="B21" s="34" t="s">
        <v>168</v>
      </c>
      <c r="C21" s="34">
        <f>2.5/12</f>
        <v>0.20833333333333334</v>
      </c>
      <c r="D21" s="34" t="s">
        <v>160</v>
      </c>
      <c r="E21" s="62">
        <v>2.96</v>
      </c>
      <c r="F21" s="62">
        <f t="shared" si="2"/>
        <v>0.6166666666666667</v>
      </c>
      <c r="G21" s="35" t="s">
        <v>97</v>
      </c>
      <c r="H21" s="34" t="s">
        <v>98</v>
      </c>
      <c r="I21" s="34"/>
      <c r="J21" s="34"/>
      <c r="K21" s="34"/>
      <c r="L21" s="34" t="s">
        <v>165</v>
      </c>
      <c r="M21" s="34"/>
      <c r="N21" s="34"/>
      <c r="O21" s="39"/>
      <c r="P21" s="70" t="s">
        <v>169</v>
      </c>
    </row>
    <row r="22" spans="1:23" ht="75" customHeight="1">
      <c r="A22" s="40" t="s">
        <v>170</v>
      </c>
      <c r="B22" s="34" t="s">
        <v>171</v>
      </c>
      <c r="C22" s="34">
        <v>1</v>
      </c>
      <c r="D22" s="34" t="s">
        <v>96</v>
      </c>
      <c r="E22" s="71">
        <v>39.9</v>
      </c>
      <c r="F22" s="62">
        <f t="shared" si="1"/>
        <v>39.9</v>
      </c>
      <c r="G22" s="35" t="s">
        <v>97</v>
      </c>
      <c r="H22" s="34" t="s">
        <v>98</v>
      </c>
      <c r="I22" s="34"/>
      <c r="J22" s="34" t="s">
        <v>100</v>
      </c>
      <c r="K22" s="34" t="s">
        <v>172</v>
      </c>
      <c r="L22" s="34" t="s">
        <v>101</v>
      </c>
      <c r="M22" s="34"/>
      <c r="N22" s="34"/>
      <c r="O22" s="34"/>
      <c r="P22" s="70" t="s">
        <v>173</v>
      </c>
    </row>
    <row r="23" spans="1:23" ht="75" customHeight="1">
      <c r="A23" s="40" t="s">
        <v>174</v>
      </c>
      <c r="B23" s="34" t="s">
        <v>175</v>
      </c>
      <c r="C23" s="34">
        <v>1</v>
      </c>
      <c r="D23" s="34" t="s">
        <v>96</v>
      </c>
      <c r="E23" s="71">
        <v>28.99</v>
      </c>
      <c r="F23" s="62">
        <f t="shared" ref="F23:F26" si="3">C23*E23</f>
        <v>28.99</v>
      </c>
      <c r="G23" s="35" t="s">
        <v>97</v>
      </c>
      <c r="H23" s="34" t="s">
        <v>98</v>
      </c>
      <c r="I23" s="34"/>
      <c r="J23" s="34" t="s">
        <v>99</v>
      </c>
      <c r="K23" s="34" t="s">
        <v>172</v>
      </c>
      <c r="L23" s="34" t="s">
        <v>101</v>
      </c>
      <c r="M23" s="34"/>
      <c r="N23" s="34"/>
      <c r="O23" s="34"/>
      <c r="P23" s="70" t="s">
        <v>173</v>
      </c>
    </row>
    <row r="24" spans="1:23" ht="75" customHeight="1">
      <c r="A24" s="40" t="s">
        <v>176</v>
      </c>
      <c r="B24" s="34" t="s">
        <v>177</v>
      </c>
      <c r="C24" s="34">
        <v>1</v>
      </c>
      <c r="D24" s="34" t="s">
        <v>96</v>
      </c>
      <c r="E24" s="71">
        <v>13.99</v>
      </c>
      <c r="F24" s="62">
        <f t="shared" si="3"/>
        <v>13.99</v>
      </c>
      <c r="G24" s="35" t="s">
        <v>97</v>
      </c>
      <c r="H24" s="34" t="s">
        <v>98</v>
      </c>
      <c r="I24" s="34"/>
      <c r="J24" s="34" t="s">
        <v>99</v>
      </c>
      <c r="K24" s="34" t="s">
        <v>172</v>
      </c>
      <c r="L24" s="34" t="s">
        <v>101</v>
      </c>
      <c r="M24" s="34"/>
      <c r="N24" s="34"/>
      <c r="O24" s="34"/>
      <c r="P24" s="70" t="s">
        <v>173</v>
      </c>
    </row>
    <row r="25" spans="1:23" ht="75" customHeight="1">
      <c r="A25" s="40" t="s">
        <v>178</v>
      </c>
      <c r="B25" s="34" t="s">
        <v>179</v>
      </c>
      <c r="C25" s="34">
        <v>1</v>
      </c>
      <c r="D25" s="34" t="s">
        <v>96</v>
      </c>
      <c r="E25" s="62">
        <v>8.99</v>
      </c>
      <c r="F25" s="62">
        <f t="shared" si="3"/>
        <v>8.99</v>
      </c>
      <c r="G25" s="73" t="s">
        <v>97</v>
      </c>
      <c r="H25" s="34" t="s">
        <v>98</v>
      </c>
      <c r="I25" s="34"/>
      <c r="J25" s="34" t="s">
        <v>113</v>
      </c>
      <c r="K25" s="34" t="s">
        <v>98</v>
      </c>
      <c r="L25" s="34"/>
      <c r="M25" s="34"/>
      <c r="N25" s="34"/>
      <c r="O25" s="39" t="s">
        <v>180</v>
      </c>
      <c r="P25" s="70"/>
      <c r="W25" s="92">
        <f>SUM(F22:F25)</f>
        <v>91.86999999999999</v>
      </c>
    </row>
    <row r="26" spans="1:23" ht="75" customHeight="1">
      <c r="A26" s="40" t="s">
        <v>181</v>
      </c>
      <c r="B26" s="34" t="s">
        <v>182</v>
      </c>
      <c r="C26" s="34">
        <v>1</v>
      </c>
      <c r="D26" s="34" t="s">
        <v>96</v>
      </c>
      <c r="E26" s="62">
        <v>28</v>
      </c>
      <c r="F26" s="62">
        <f t="shared" si="3"/>
        <v>28</v>
      </c>
      <c r="G26" s="35" t="s">
        <v>183</v>
      </c>
      <c r="H26" s="34" t="s">
        <v>98</v>
      </c>
      <c r="I26" s="34"/>
      <c r="J26" s="34" t="s">
        <v>113</v>
      </c>
      <c r="K26" s="34"/>
      <c r="L26" s="34" t="s">
        <v>165</v>
      </c>
      <c r="M26" s="34" t="s">
        <v>101</v>
      </c>
      <c r="N26" s="34"/>
      <c r="O26" s="39" t="s">
        <v>184</v>
      </c>
      <c r="P26" s="70" t="s">
        <v>185</v>
      </c>
      <c r="W26" s="92">
        <f>SUM(F26:F33)</f>
        <v>104.49125000000002</v>
      </c>
    </row>
    <row r="27" spans="1:23" ht="75" customHeight="1">
      <c r="A27" s="40" t="s">
        <v>186</v>
      </c>
      <c r="B27" s="34" t="s">
        <v>187</v>
      </c>
      <c r="C27" s="34">
        <v>218</v>
      </c>
      <c r="D27" s="34" t="s">
        <v>137</v>
      </c>
      <c r="E27" s="62">
        <v>0.12</v>
      </c>
      <c r="F27" s="62">
        <f t="shared" si="1"/>
        <v>26.16</v>
      </c>
      <c r="G27" s="35" t="s">
        <v>183</v>
      </c>
      <c r="H27" s="34" t="s">
        <v>98</v>
      </c>
      <c r="I27" s="34"/>
      <c r="J27" s="34" t="s">
        <v>188</v>
      </c>
      <c r="K27" s="34"/>
      <c r="L27" s="34" t="s">
        <v>189</v>
      </c>
      <c r="M27" s="34" t="s">
        <v>190</v>
      </c>
      <c r="N27" s="34" t="s">
        <v>191</v>
      </c>
      <c r="O27" s="34"/>
      <c r="P27" s="70" t="s">
        <v>192</v>
      </c>
    </row>
    <row r="28" spans="1:23" ht="75" customHeight="1">
      <c r="A28" s="40" t="s">
        <v>193</v>
      </c>
      <c r="B28" s="34" t="s">
        <v>194</v>
      </c>
      <c r="C28" s="34">
        <v>195</v>
      </c>
      <c r="D28" s="34" t="s">
        <v>137</v>
      </c>
      <c r="E28" s="62">
        <v>0.12</v>
      </c>
      <c r="F28" s="62">
        <f t="shared" ref="F28:F34" si="4">C28*E28</f>
        <v>23.4</v>
      </c>
      <c r="G28" s="35" t="s">
        <v>183</v>
      </c>
      <c r="H28" s="34" t="s">
        <v>98</v>
      </c>
      <c r="I28" s="34"/>
      <c r="J28" s="34" t="s">
        <v>188</v>
      </c>
      <c r="K28" s="34"/>
      <c r="L28" s="34" t="s">
        <v>189</v>
      </c>
      <c r="M28" s="34" t="s">
        <v>190</v>
      </c>
      <c r="N28" s="34" t="s">
        <v>191</v>
      </c>
      <c r="O28" s="34"/>
      <c r="P28" s="70"/>
    </row>
    <row r="29" spans="1:23" ht="39.75" customHeight="1">
      <c r="A29" s="40" t="s">
        <v>195</v>
      </c>
      <c r="B29" s="34" t="s">
        <v>196</v>
      </c>
      <c r="C29" s="34">
        <v>1</v>
      </c>
      <c r="D29" s="34" t="s">
        <v>96</v>
      </c>
      <c r="E29" s="62">
        <f>18.95</f>
        <v>18.95</v>
      </c>
      <c r="F29" s="62">
        <f t="shared" si="4"/>
        <v>18.95</v>
      </c>
      <c r="G29" s="73" t="s">
        <v>105</v>
      </c>
      <c r="H29" s="34" t="s">
        <v>98</v>
      </c>
      <c r="I29" s="34"/>
      <c r="J29" s="34" t="s">
        <v>98</v>
      </c>
      <c r="K29" s="34"/>
      <c r="L29" s="34"/>
      <c r="M29" s="34"/>
      <c r="N29" s="34" t="s">
        <v>165</v>
      </c>
      <c r="O29" s="34"/>
      <c r="P29" s="70"/>
    </row>
    <row r="30" spans="1:23" ht="39.75" customHeight="1">
      <c r="A30" s="40" t="s">
        <v>197</v>
      </c>
      <c r="B30" s="34" t="s">
        <v>198</v>
      </c>
      <c r="C30" s="34">
        <v>1</v>
      </c>
      <c r="D30" s="34" t="s">
        <v>96</v>
      </c>
      <c r="E30" s="62">
        <v>2.78</v>
      </c>
      <c r="F30" s="62">
        <f t="shared" si="4"/>
        <v>2.78</v>
      </c>
      <c r="G30" s="73" t="s">
        <v>105</v>
      </c>
      <c r="H30" s="34" t="s">
        <v>98</v>
      </c>
      <c r="I30" s="34"/>
      <c r="J30" s="34"/>
      <c r="K30" s="34"/>
      <c r="L30" s="34" t="s">
        <v>165</v>
      </c>
      <c r="M30" s="34"/>
      <c r="N30" s="34" t="s">
        <v>199</v>
      </c>
      <c r="O30" s="34"/>
      <c r="P30" s="70"/>
    </row>
    <row r="31" spans="1:23" ht="39.75" customHeight="1">
      <c r="A31" s="40" t="s">
        <v>200</v>
      </c>
      <c r="B31" s="34" t="s">
        <v>201</v>
      </c>
      <c r="C31" s="34">
        <v>1</v>
      </c>
      <c r="D31" s="34" t="s">
        <v>96</v>
      </c>
      <c r="E31" s="62">
        <v>2.98</v>
      </c>
      <c r="F31" s="62">
        <f t="shared" si="4"/>
        <v>2.98</v>
      </c>
      <c r="G31" s="73" t="s">
        <v>105</v>
      </c>
      <c r="H31" s="34" t="s">
        <v>98</v>
      </c>
      <c r="I31" s="34"/>
      <c r="J31" s="34"/>
      <c r="K31" s="34"/>
      <c r="L31" s="34" t="s">
        <v>165</v>
      </c>
      <c r="M31" s="34"/>
      <c r="N31" s="34" t="s">
        <v>199</v>
      </c>
      <c r="O31" s="34"/>
      <c r="P31" s="70"/>
    </row>
    <row r="32" spans="1:23" ht="39.75" customHeight="1">
      <c r="A32" s="40" t="s">
        <v>202</v>
      </c>
      <c r="B32" s="34" t="s">
        <v>203</v>
      </c>
      <c r="C32" s="34">
        <v>4</v>
      </c>
      <c r="D32" s="34" t="s">
        <v>96</v>
      </c>
      <c r="E32" s="62">
        <v>0.01</v>
      </c>
      <c r="F32" s="62">
        <f t="shared" si="4"/>
        <v>0.04</v>
      </c>
      <c r="G32" s="73" t="s">
        <v>97</v>
      </c>
      <c r="H32" s="34" t="s">
        <v>98</v>
      </c>
      <c r="I32" s="34"/>
      <c r="J32" s="34" t="s">
        <v>99</v>
      </c>
      <c r="K32" s="34" t="s">
        <v>99</v>
      </c>
      <c r="L32" s="34"/>
      <c r="M32" s="34"/>
      <c r="N32" s="34"/>
      <c r="O32" s="34"/>
      <c r="P32" s="70"/>
    </row>
    <row r="33" spans="1:18" ht="75" customHeight="1">
      <c r="A33" s="40" t="s">
        <v>204</v>
      </c>
      <c r="B33" s="34" t="s">
        <v>205</v>
      </c>
      <c r="C33" s="34">
        <v>30</v>
      </c>
      <c r="D33" s="34" t="s">
        <v>123</v>
      </c>
      <c r="E33" s="62">
        <f>10.47/(12*12)</f>
        <v>7.2708333333333333E-2</v>
      </c>
      <c r="F33" s="62">
        <f t="shared" si="4"/>
        <v>2.1812499999999999</v>
      </c>
      <c r="G33" s="73" t="s">
        <v>105</v>
      </c>
      <c r="H33" s="34" t="s">
        <v>98</v>
      </c>
      <c r="I33" s="34"/>
      <c r="J33" s="34" t="s">
        <v>99</v>
      </c>
      <c r="K33" s="34" t="s">
        <v>99</v>
      </c>
      <c r="L33" s="34"/>
      <c r="M33" s="34"/>
      <c r="N33" s="34"/>
      <c r="O33" s="34"/>
      <c r="P33" s="70"/>
    </row>
    <row r="34" spans="1:18" ht="75" customHeight="1">
      <c r="A34" s="40" t="s">
        <v>206</v>
      </c>
      <c r="B34" s="34" t="s">
        <v>207</v>
      </c>
      <c r="C34" s="34">
        <v>1</v>
      </c>
      <c r="D34" s="35" t="s">
        <v>96</v>
      </c>
      <c r="E34" s="62">
        <v>2172</v>
      </c>
      <c r="F34" s="62">
        <v>0</v>
      </c>
      <c r="G34" s="34" t="s">
        <v>97</v>
      </c>
      <c r="H34" s="34" t="s">
        <v>98</v>
      </c>
      <c r="I34" s="34"/>
      <c r="J34" s="34" t="s">
        <v>100</v>
      </c>
      <c r="K34" s="34"/>
      <c r="L34" s="34"/>
      <c r="M34" s="70"/>
      <c r="O34" s="39" t="s">
        <v>208</v>
      </c>
    </row>
    <row r="35" spans="1:18" ht="75" customHeight="1">
      <c r="A35" s="40" t="s">
        <v>209</v>
      </c>
      <c r="B35" s="34" t="s">
        <v>210</v>
      </c>
      <c r="C35" s="34">
        <v>1</v>
      </c>
      <c r="D35" s="35" t="s">
        <v>96</v>
      </c>
      <c r="E35" s="74">
        <v>3.49</v>
      </c>
      <c r="F35" s="62">
        <f t="shared" si="1"/>
        <v>3.49</v>
      </c>
      <c r="G35" s="35" t="s">
        <v>183</v>
      </c>
      <c r="H35" s="34" t="s">
        <v>98</v>
      </c>
      <c r="I35" s="34"/>
      <c r="J35" s="34" t="s">
        <v>100</v>
      </c>
      <c r="K35" s="34"/>
      <c r="L35" s="34" t="s">
        <v>211</v>
      </c>
      <c r="M35" s="34"/>
      <c r="N35" s="34" t="s">
        <v>212</v>
      </c>
      <c r="O35" s="34"/>
      <c r="P35" s="72" t="s">
        <v>213</v>
      </c>
      <c r="R35" s="92">
        <f>SUM(F35:F41)</f>
        <v>70.687499999999986</v>
      </c>
    </row>
    <row r="36" spans="1:18" ht="75" customHeight="1">
      <c r="A36" s="40" t="s">
        <v>214</v>
      </c>
      <c r="B36" s="34" t="s">
        <v>215</v>
      </c>
      <c r="C36" s="34">
        <v>3</v>
      </c>
      <c r="D36" s="34" t="s">
        <v>96</v>
      </c>
      <c r="E36" s="62">
        <v>2.11</v>
      </c>
      <c r="F36" s="62">
        <f t="shared" ref="F36:F41" si="5">C36*E36</f>
        <v>6.33</v>
      </c>
      <c r="G36" s="35" t="s">
        <v>183</v>
      </c>
      <c r="H36" s="34" t="s">
        <v>98</v>
      </c>
      <c r="I36" s="34"/>
      <c r="J36" s="34" t="s">
        <v>100</v>
      </c>
      <c r="K36" s="34"/>
      <c r="L36" s="34" t="s">
        <v>165</v>
      </c>
      <c r="M36" s="34"/>
      <c r="N36" s="34"/>
      <c r="O36" s="34"/>
      <c r="P36" s="72" t="s">
        <v>213</v>
      </c>
      <c r="R36" s="92">
        <f>SUM(F35:F39)</f>
        <v>18.537500000000001</v>
      </c>
    </row>
    <row r="37" spans="1:18" ht="75" customHeight="1">
      <c r="A37" s="40" t="s">
        <v>216</v>
      </c>
      <c r="B37" s="34" t="s">
        <v>217</v>
      </c>
      <c r="C37" s="75">
        <v>0.25</v>
      </c>
      <c r="D37" s="34" t="s">
        <v>160</v>
      </c>
      <c r="E37" s="62">
        <v>4.49</v>
      </c>
      <c r="F37" s="62">
        <f t="shared" si="5"/>
        <v>1.1225000000000001</v>
      </c>
      <c r="G37" s="35" t="s">
        <v>183</v>
      </c>
      <c r="H37" s="34" t="s">
        <v>98</v>
      </c>
      <c r="I37" s="34"/>
      <c r="J37" s="34" t="s">
        <v>100</v>
      </c>
      <c r="K37" s="34"/>
      <c r="L37" s="34" t="s">
        <v>165</v>
      </c>
      <c r="M37" s="34"/>
      <c r="N37" s="34"/>
      <c r="O37" s="34"/>
      <c r="P37" s="72" t="s">
        <v>213</v>
      </c>
    </row>
    <row r="38" spans="1:18" ht="75" customHeight="1">
      <c r="A38" s="40" t="s">
        <v>218</v>
      </c>
      <c r="B38" s="34" t="s">
        <v>219</v>
      </c>
      <c r="C38" s="34">
        <v>0.25</v>
      </c>
      <c r="D38" s="34" t="s">
        <v>160</v>
      </c>
      <c r="E38" s="62">
        <v>5.42</v>
      </c>
      <c r="F38" s="62">
        <f t="shared" si="5"/>
        <v>1.355</v>
      </c>
      <c r="G38" s="35" t="s">
        <v>183</v>
      </c>
      <c r="H38" s="34" t="s">
        <v>98</v>
      </c>
      <c r="I38" s="34"/>
      <c r="J38" s="34" t="s">
        <v>100</v>
      </c>
      <c r="K38" s="34"/>
      <c r="L38" s="34" t="s">
        <v>165</v>
      </c>
      <c r="M38" s="34"/>
      <c r="N38" s="34"/>
      <c r="O38" s="34"/>
      <c r="P38" s="72" t="s">
        <v>213</v>
      </c>
    </row>
    <row r="39" spans="1:18" ht="75" customHeight="1">
      <c r="A39" s="40" t="s">
        <v>220</v>
      </c>
      <c r="B39" s="34" t="s">
        <v>221</v>
      </c>
      <c r="C39" s="34">
        <v>2</v>
      </c>
      <c r="D39" s="34" t="s">
        <v>96</v>
      </c>
      <c r="E39" s="62">
        <v>3.12</v>
      </c>
      <c r="F39" s="62">
        <f t="shared" si="5"/>
        <v>6.24</v>
      </c>
      <c r="G39" s="35" t="s">
        <v>97</v>
      </c>
      <c r="H39" s="34" t="s">
        <v>98</v>
      </c>
      <c r="I39" s="34"/>
      <c r="J39" s="34" t="s">
        <v>100</v>
      </c>
      <c r="K39" s="34"/>
      <c r="L39" s="34" t="s">
        <v>165</v>
      </c>
      <c r="M39" s="34"/>
      <c r="N39" s="34"/>
      <c r="O39" s="34"/>
      <c r="P39" s="70"/>
    </row>
    <row r="40" spans="1:18" ht="75" customHeight="1">
      <c r="A40" s="40" t="s">
        <v>222</v>
      </c>
      <c r="B40" s="34" t="s">
        <v>223</v>
      </c>
      <c r="C40" s="34">
        <v>1</v>
      </c>
      <c r="D40" s="34" t="s">
        <v>96</v>
      </c>
      <c r="E40" s="62">
        <v>47.41</v>
      </c>
      <c r="F40" s="62">
        <f t="shared" si="5"/>
        <v>47.41</v>
      </c>
      <c r="G40" s="73" t="s">
        <v>97</v>
      </c>
      <c r="H40" s="34" t="s">
        <v>98</v>
      </c>
      <c r="I40" s="34"/>
      <c r="J40" s="34" t="s">
        <v>100</v>
      </c>
      <c r="K40" s="34" t="s">
        <v>98</v>
      </c>
      <c r="L40" s="34"/>
      <c r="M40" s="34"/>
      <c r="N40" s="34"/>
      <c r="O40" s="39" t="s">
        <v>224</v>
      </c>
      <c r="P40" s="70"/>
    </row>
    <row r="41" spans="1:18" ht="75" customHeight="1">
      <c r="A41" s="40" t="s">
        <v>225</v>
      </c>
      <c r="B41" s="34" t="s">
        <v>226</v>
      </c>
      <c r="C41" s="34">
        <v>1</v>
      </c>
      <c r="D41" s="34" t="s">
        <v>96</v>
      </c>
      <c r="E41" s="62">
        <v>4.74</v>
      </c>
      <c r="F41" s="62">
        <f t="shared" si="5"/>
        <v>4.74</v>
      </c>
      <c r="G41" s="73" t="s">
        <v>97</v>
      </c>
      <c r="H41" s="34" t="s">
        <v>98</v>
      </c>
      <c r="I41" s="34"/>
      <c r="J41" s="34" t="s">
        <v>98</v>
      </c>
      <c r="K41" s="34" t="s">
        <v>98</v>
      </c>
      <c r="L41" s="34" t="s">
        <v>165</v>
      </c>
      <c r="M41" s="34"/>
      <c r="N41" s="34" t="s">
        <v>227</v>
      </c>
      <c r="O41" s="34"/>
      <c r="P41" s="70" t="s">
        <v>228</v>
      </c>
    </row>
    <row r="42" spans="1:18" ht="75" customHeight="1">
      <c r="A42" s="40" t="s">
        <v>229</v>
      </c>
      <c r="B42" s="34" t="s">
        <v>230</v>
      </c>
      <c r="C42" s="34">
        <v>20</v>
      </c>
      <c r="D42" s="34" t="s">
        <v>96</v>
      </c>
      <c r="E42" s="62">
        <v>1</v>
      </c>
      <c r="F42" s="62">
        <f t="shared" si="1"/>
        <v>20</v>
      </c>
      <c r="G42" s="35" t="s">
        <v>97</v>
      </c>
      <c r="H42" s="34" t="s">
        <v>98</v>
      </c>
      <c r="I42" s="34"/>
      <c r="J42" s="34" t="s">
        <v>100</v>
      </c>
      <c r="K42" s="34" t="s">
        <v>98</v>
      </c>
      <c r="L42" s="34" t="s">
        <v>119</v>
      </c>
      <c r="M42" s="34"/>
      <c r="O42" s="34"/>
      <c r="P42" s="70" t="s">
        <v>231</v>
      </c>
      <c r="R42" s="92">
        <f>SUM(F19:F21,F42:F45)</f>
        <v>53.108333333333334</v>
      </c>
    </row>
    <row r="43" spans="1:18" ht="75" customHeight="1">
      <c r="A43" s="40" t="s">
        <v>232</v>
      </c>
      <c r="B43" s="34" t="s">
        <v>233</v>
      </c>
      <c r="C43" s="34">
        <v>4</v>
      </c>
      <c r="D43" s="34" t="s">
        <v>96</v>
      </c>
      <c r="E43" s="62">
        <v>0.88</v>
      </c>
      <c r="F43" s="62">
        <f>C43*E43</f>
        <v>3.52</v>
      </c>
      <c r="G43" s="73" t="s">
        <v>105</v>
      </c>
      <c r="H43" s="34" t="s">
        <v>98</v>
      </c>
      <c r="I43" s="34"/>
      <c r="J43" s="34" t="s">
        <v>113</v>
      </c>
      <c r="K43" s="34" t="s">
        <v>98</v>
      </c>
      <c r="L43" s="34"/>
      <c r="M43" s="34"/>
      <c r="N43" s="34"/>
      <c r="O43" s="34"/>
      <c r="P43" s="70"/>
    </row>
    <row r="44" spans="1:18" ht="75" customHeight="1">
      <c r="A44" s="40" t="s">
        <v>234</v>
      </c>
      <c r="B44" s="34" t="s">
        <v>235</v>
      </c>
      <c r="C44" s="34">
        <v>1</v>
      </c>
      <c r="D44" s="34" t="s">
        <v>96</v>
      </c>
      <c r="E44" s="62">
        <v>0.72</v>
      </c>
      <c r="F44" s="62">
        <f>C44*E44</f>
        <v>0.72</v>
      </c>
      <c r="G44" s="73" t="s">
        <v>105</v>
      </c>
      <c r="H44" s="34" t="s">
        <v>98</v>
      </c>
      <c r="I44" s="34"/>
      <c r="J44" s="34" t="s">
        <v>98</v>
      </c>
      <c r="K44" s="34"/>
      <c r="L44" s="34"/>
      <c r="M44" s="34"/>
      <c r="N44" s="34"/>
      <c r="O44" s="39" t="s">
        <v>236</v>
      </c>
      <c r="P44" s="70"/>
    </row>
    <row r="45" spans="1:18" ht="75" customHeight="1">
      <c r="A45" s="40" t="s">
        <v>237</v>
      </c>
      <c r="B45" s="34" t="s">
        <v>238</v>
      </c>
      <c r="C45" s="34">
        <v>1</v>
      </c>
      <c r="D45" s="34" t="s">
        <v>96</v>
      </c>
      <c r="E45" s="62">
        <v>25</v>
      </c>
      <c r="F45" s="62">
        <f t="shared" si="1"/>
        <v>25</v>
      </c>
      <c r="G45" s="35" t="s">
        <v>97</v>
      </c>
      <c r="H45" s="34" t="s">
        <v>98</v>
      </c>
      <c r="I45" s="34"/>
      <c r="J45" s="34" t="s">
        <v>99</v>
      </c>
      <c r="K45" s="34"/>
      <c r="L45" s="34" t="s">
        <v>165</v>
      </c>
      <c r="M45" s="34" t="s">
        <v>211</v>
      </c>
      <c r="N45" s="34"/>
      <c r="O45" s="34"/>
      <c r="P45" s="70" t="s">
        <v>239</v>
      </c>
    </row>
    <row r="46" spans="1:18" ht="75" customHeight="1">
      <c r="A46" s="40" t="s">
        <v>240</v>
      </c>
      <c r="B46" s="34" t="s">
        <v>241</v>
      </c>
      <c r="C46" s="34">
        <v>1</v>
      </c>
      <c r="D46" s="34" t="s">
        <v>96</v>
      </c>
      <c r="E46" s="62">
        <v>10</v>
      </c>
      <c r="F46" s="62">
        <f t="shared" si="1"/>
        <v>10</v>
      </c>
      <c r="G46" s="35" t="s">
        <v>97</v>
      </c>
      <c r="H46" s="34" t="s">
        <v>98</v>
      </c>
      <c r="I46" s="34"/>
      <c r="J46" s="34" t="s">
        <v>99</v>
      </c>
      <c r="K46" s="34" t="s">
        <v>99</v>
      </c>
      <c r="L46" s="34" t="s">
        <v>242</v>
      </c>
      <c r="M46" s="34" t="s">
        <v>243</v>
      </c>
      <c r="N46" s="34"/>
      <c r="O46" s="39" t="s">
        <v>244</v>
      </c>
      <c r="P46" s="70"/>
    </row>
    <row r="47" spans="1:18">
      <c r="A47" s="40" t="s">
        <v>245</v>
      </c>
      <c r="B47" s="34" t="s">
        <v>246</v>
      </c>
      <c r="C47" s="34">
        <v>1</v>
      </c>
      <c r="D47" s="34" t="s">
        <v>96</v>
      </c>
      <c r="E47" s="62">
        <v>4.4800000000000004</v>
      </c>
      <c r="F47" s="62">
        <f>C47*E47</f>
        <v>4.4800000000000004</v>
      </c>
      <c r="G47" s="73" t="s">
        <v>97</v>
      </c>
      <c r="H47" s="34" t="s">
        <v>98</v>
      </c>
      <c r="I47" s="34"/>
      <c r="J47" s="34" t="s">
        <v>188</v>
      </c>
      <c r="K47" s="34" t="s">
        <v>98</v>
      </c>
      <c r="L47" s="34"/>
      <c r="M47" s="34"/>
      <c r="N47" s="34"/>
      <c r="O47" s="91" t="s">
        <v>247</v>
      </c>
      <c r="P47" s="70"/>
    </row>
    <row r="48" spans="1:18">
      <c r="A48" s="76" t="s">
        <v>248</v>
      </c>
      <c r="B48" s="69" t="s">
        <v>46</v>
      </c>
      <c r="C48" s="69">
        <v>1</v>
      </c>
      <c r="D48" s="34" t="s">
        <v>96</v>
      </c>
      <c r="E48" s="77">
        <v>17.45</v>
      </c>
      <c r="F48" s="77">
        <f>C48*E48</f>
        <v>17.45</v>
      </c>
      <c r="G48" s="78" t="s">
        <v>97</v>
      </c>
      <c r="H48" s="69" t="s">
        <v>98</v>
      </c>
      <c r="I48" s="69"/>
      <c r="J48" s="34" t="s">
        <v>99</v>
      </c>
      <c r="K48" s="69"/>
      <c r="L48" s="69" t="s">
        <v>101</v>
      </c>
      <c r="M48" s="69"/>
      <c r="N48" s="69"/>
      <c r="O48" s="38" t="s">
        <v>249</v>
      </c>
      <c r="P48" s="79" t="s">
        <v>107</v>
      </c>
    </row>
    <row r="49" spans="1:16">
      <c r="A49" s="93" t="s">
        <v>250</v>
      </c>
      <c r="B49" s="93"/>
      <c r="C49" s="34">
        <f>SUM(C3:C35)</f>
        <v>563.375</v>
      </c>
      <c r="D49" s="94" t="s">
        <v>251</v>
      </c>
      <c r="E49" s="95"/>
      <c r="F49" s="62">
        <f>SUM(F3:F48)</f>
        <v>446.13910641025649</v>
      </c>
    </row>
    <row r="56" spans="1:16">
      <c r="P56" s="38" t="s">
        <v>249</v>
      </c>
    </row>
    <row r="58" spans="1:16" ht="31.5">
      <c r="P58" s="36" t="s">
        <v>252</v>
      </c>
    </row>
    <row r="61" spans="1:16">
      <c r="P61" s="38" t="s">
        <v>253</v>
      </c>
    </row>
    <row r="63" spans="1:16" ht="31.5">
      <c r="P63" s="38" t="s">
        <v>254</v>
      </c>
    </row>
  </sheetData>
  <sortState xmlns:xlrd2="http://schemas.microsoft.com/office/spreadsheetml/2017/richdata2" ref="A3:P35">
    <sortCondition ref="A3:A35"/>
  </sortState>
  <mergeCells count="2">
    <mergeCell ref="A49:B49"/>
    <mergeCell ref="D49:E49"/>
  </mergeCells>
  <phoneticPr fontId="2" type="noConversion"/>
  <conditionalFormatting sqref="G1:G1048576">
    <cfRule type="containsText" dxfId="55" priority="4" operator="containsText" text="In House">
      <formula>NOT(ISERROR(SEARCH("In House",G1)))</formula>
    </cfRule>
  </conditionalFormatting>
  <conditionalFormatting sqref="G1:G1048576">
    <cfRule type="containsText" dxfId="54" priority="3" operator="containsText" text="Manufactured">
      <formula>NOT(ISERROR(SEARCH("Manufactured",G1)))</formula>
    </cfRule>
  </conditionalFormatting>
  <conditionalFormatting sqref="G1:G1048576">
    <cfRule type="containsText" dxfId="53" priority="2" operator="containsText" text="Purchased">
      <formula>NOT(ISERROR(SEARCH("Purchased",G1)))</formula>
    </cfRule>
  </conditionalFormatting>
  <conditionalFormatting sqref="G1:G1048576">
    <cfRule type="containsText" dxfId="52" priority="1" operator="containsText" text="To Manufacture">
      <formula>NOT(ISERROR(SEARCH("To Manufacture",G1)))</formula>
    </cfRule>
  </conditionalFormatting>
  <hyperlinks>
    <hyperlink ref="O10" r:id="rId1" display="https://www.amazon.com/WOWOONE-12x12x7-3-Tactile-Momentary-Assortment/dp/B08JLWTQ3C/ref=sr_1_1_sspa?keywords=arduino+button&amp;qid=1664054428&amp;qu=eyJxc2MiOiI0LjY4IiwicXNhIjoiNC4yNCIsInFzcCI6IjQuMjAifQ%3D%3D&amp;s=industrial&amp;sr=1-1-spons&amp;psc=1&amp;spLa=ZW5jcnlwdGVkUXVhbGlmaWVyPUEzRkY4WFRISjBINDRWJmVuY3J5cHRlZElkPUEwODE2NjAxMVBZTklaNVFETUlGSSZlbmNyeXB0ZWRBZElkPUEwOTQxNDU3WUFTN1hRODhZU0JDJndpZGdldE5hbWU9c3BfYXRmJmFjdGlvbj1jbGlja1JlZGlyZWN0JmRvTm90TG9nQ2xpY2s9dHJ1ZQ==" xr:uid="{445A1C4A-87C8-469C-8AEA-31C1CA32E5A2}"/>
    <hyperlink ref="O12" r:id="rId2" display="https://www.amazon.com/MAIYUM-63-37-Solder-Electrical-Soldering/dp/B076QF1Y85/ref=asc_df_B076QF1Y85/?tag=hyprod-20&amp;linkCode=df0&amp;hvadid=312125823820&amp;hvpos=&amp;hvnetw=g&amp;hvrand=12614512557191459122&amp;hvpone=&amp;hvptwo=&amp;hvqmt=&amp;hvdev=c&amp;hvdvcmdl=&amp;hvlocint=&amp;hvlocphy=9030289&amp;hvtargid=pla-599609129164&amp;psc=1" xr:uid="{0D1C15B8-1368-4E39-855D-137FC21FCDD0}"/>
    <hyperlink ref="O4" r:id="rId3" xr:uid="{C0B94CE6-F3E2-4F44-B085-5B12BC3A1485}"/>
    <hyperlink ref="P63" r:id="rId4" xr:uid="{69536C4C-3B78-4AD9-BF6F-0FF3249BF354}"/>
    <hyperlink ref="P56" r:id="rId5" xr:uid="{6EA8EB74-8638-4889-B9B4-2AE88A2FF074}"/>
    <hyperlink ref="O25" r:id="rId6" display="https://www.amazon.com/dp/B07RKHRHJV/ref=sspa_dk_detail_5?psc=1&amp;pd_rd_i=B07RKHRHJV&amp;pd_rd_w=sI6kM&amp;content-id=amzn1.sym.dd2c6db7-6626-466d-bf04-9570e69a7df0&amp;pf_rd_p=dd2c6db7-6626-466d-bf04-9570e69a7df0&amp;pf_rd_r=M697B9E37AAWVSFXK03S&amp;pd_rd_wg=3yXpu&amp;pd_rd_r=e3fda7da-5c60-4649-a6bb-f876e8ceb7f9&amp;s=pc&amp;sp_csd=d2lkZ2V0TmFtZT1zcF9kZXRhaWxfdGhlbWF0aWM&amp;spLa=ZW5jcnlwdGVkUXVhbGlmaWVyPUExVDQ0Sko0UlVDVFVOJmVuY3J5cHRlZElkPUEwOTI5NjI3MVZWRk1XTENLNElIMSZlbmNyeXB0ZWRBZElkPUEwNTI5NDgzMk9ZWkFZRE04TzcxMCZ3aWRnZXROYW1lPXNwX2RldGFpbF90aGVtYXRpYyZhY3Rpb249Y2xpY2tSZWRpcmVjdCZkb05vdExvZ0NsaWNrPXRydWU=" xr:uid="{FFFAFB9C-0D6D-42F0-A5BC-606E4AAB7939}"/>
    <hyperlink ref="P61" r:id="rId7" xr:uid="{28ED1155-8507-406A-AB3F-3536CA322EA4}"/>
    <hyperlink ref="O48" r:id="rId8" xr:uid="{F3428D12-B140-414B-B286-E24214762DDC}"/>
    <hyperlink ref="O7" r:id="rId9" display="https://www.cablesandsensors.com/products/b-braun-connector-compatible-ibp-disposable-transducer?variant=33808846216&amp;currency=USD&amp;utm_medium=product_sync&amp;utm_source=google&amp;utm_content=sag_organic&amp;utm_campaign=sag_organic&amp;keyword=&amp;gclid=CjwKCAjwsMGYBhAEEiwAGUXJaTheau4PfitICQZwgxFS8gDmTcQ8Qbp00XVj4e4BwPpLf0ZZVmpb9BoCYkEQAvD_BwE" xr:uid="{7285CEC0-6ACA-4326-8DCE-740F61CF5187}"/>
    <hyperlink ref="O34" r:id="rId10" xr:uid="{97DFC039-1578-4E81-A1D4-89B438494DAB}"/>
    <hyperlink ref="O6" r:id="rId11" xr:uid="{DF028C95-C83D-4C87-B3F3-ABFF68E2B5BF}"/>
    <hyperlink ref="O9" r:id="rId12" xr:uid="{7A9E559E-5772-499F-86A5-75476A15024C}"/>
    <hyperlink ref="O11" r:id="rId13" display="https://www.amazon.com/sspa/click?ie=UTF8&amp;spc=MToyNTMzOTQ5Mzc3MzczOTE0OjE2NjY5ODQzNDA6c3BfYXRmOjIwMDAwOTMwOTgyNzMxMTo6MDo6&amp;sp_csd=d2lkZ2V0TmFtZT1zcF9hdGY&amp;url=%2FHiLetgo-Weighing-Dual-Channel-Precision-Pressure%2Fdp%2FB00XRRNCOO%2Fref%3Dsr_1_1_sspa%3Fcrid%3D2A3ZXW59QJVB9%26keywords%3Dhx711%26qid%3D1666984340%26qu%3DeyJxc2MiOiI0LjM3IiwicXNhIjoiNC4wNCIsInFzcCI6IjMuOTMifQ%253D%253D%26sprefix%3Dhx711%252Caps%252C126%26sr%3D8-1-spons%26psc%3D1" xr:uid="{5A94161B-87DD-4299-883F-16D1B61B0673}"/>
    <hyperlink ref="O19" r:id="rId14" xr:uid="{7B663417-CA7B-46A0-AAEF-59F831397497}"/>
    <hyperlink ref="O13" r:id="rId15" display="https://www.amazon.com/Passive-Terminals-Electronic-Continuous-Arduino/dp/B07D8MQ9ZW/ref=asc_df_B07D8MQ9ZW/?tag=hyprod-20&amp;linkCode=df0&amp;hvadid=416875836207&amp;hvpos=&amp;hvnetw=g&amp;hvrand=18066620928807833237&amp;hvpone=&amp;hvptwo=&amp;hvqmt=&amp;hvdev=c&amp;hvdvcmdl=&amp;hvlocint=&amp;hvlocphy=1013406&amp;hvtargid=pla-906483836825&amp;psc=1&amp;tag=&amp;ref=&amp;adgrpid=100759323544&amp;hvpone=&amp;hvptwo=&amp;hvadid=416875836207&amp;hvpos=&amp;hvnetw=g&amp;hvrand=18066620928807833237&amp;hvqmt=&amp;hvdev=c&amp;hvdvcmdl=&amp;hvlocint=&amp;hvlocphy=1013406&amp;hvtargid=pla-906483836825" xr:uid="{90C66747-2D64-4B6A-A4AC-4CADD5B3A847}"/>
    <hyperlink ref="O14" r:id="rId16" xr:uid="{F177AF91-53AC-422D-97E3-7CCB8AB50C79}"/>
    <hyperlink ref="O40" r:id="rId17" xr:uid="{A9287491-9BF8-4639-A399-81C51057EF5B}"/>
    <hyperlink ref="O15" r:id="rId18" xr:uid="{7DB5B3B8-559C-43E6-A7B1-0B1EE7BE9C9E}"/>
    <hyperlink ref="O47" r:id="rId19" display="https://www.homedepot.com/p/HDX-5-qt-Small-Mixing-Bucket-05QHDX55024/300225941?source=shoppingads&amp;locale=en-US&amp;pla&amp;mtc=SHOPPING-BF-CDP-GGL-D24-024_016_EXT_PAINT-NA-Multi-NA-LIA-NA-NA-NA-NA-NBR-NA-PRO-NA-FY21_Exterior_LIA_Q3_Control&amp;cm_mmc=SHOPPING-BF-CDP-GGL-D24-024_016_EXT_PAINT-NA-Multi-NA-LIA-NA-NA-NA-NA-NBR-NA-PRO-NA-FY21_Exterior_LIA_Q3_Control-71700000075826640-58700006498654201-92700058683660150&amp;gclid=Cj0KCQiAgribBhDkARIsAASA5bvlI93-c66nG08ARAUZ94pgXsHP7if6Nb3xJ6XbcYLfozy2L_GF-5gaAkKrEALw_wcB&amp;gclsrc=aw.ds" xr:uid="{EF789C39-5182-4FFD-A6DC-73675C6A1DAE}"/>
    <hyperlink ref="O44" r:id="rId20" xr:uid="{E02EDF02-3593-467A-A542-CC6CC2BF2625}"/>
    <hyperlink ref="O46" r:id="rId21" xr:uid="{CCB03851-1B47-4F12-90AE-BDCADC854BC6}"/>
    <hyperlink ref="O26" r:id="rId22" xr:uid="{44E3BA32-55C0-4229-9675-709FD40F31D5}"/>
    <hyperlink ref="O18" r:id="rId23" display="https://www.parts-express.com/2.1-x-5.5mm-DC-Coaxial-Power-Jack-to-Screw-Terminals-335-372?utm_source=google&amp;utm_medium=cpc&amp;utm_campaign=18395892906&amp;utm_content=145242146127&amp;utm_term=&amp;gadid=623430178298&amp;gclid=Cj0KCQiApb2bBhDYARIsAChHC9tqPu8sT1nIXMQ26gGMg33lMPNgO-w3gLM1VwLGEqCKRo1qVE2-JTwaAo92EALw_wcB" xr:uid="{1E49ED45-7C08-47E3-A85D-F50438E0B1DA}"/>
    <hyperlink ref="O3" r:id="rId24" display="https://www.amazon.com/SunFounder-ATmega2560-16AU-Board-Compatible-Arduino/dp/B00D9NA4CY/ref=asc_df_B00D9NA4CY/?tag=hyprod-20&amp;linkCode=df0&amp;hvadid=309773039951&amp;hvpos=&amp;hvnetw=g&amp;hvrand=4020586406233890102&amp;hvpone=&amp;hvptwo=&amp;hvqmt=&amp;hvdev=c&amp;hvdvcmdl=&amp;hvlocint=&amp;hvlocphy=1013406&amp;hvtargid=pla-599566677804&amp;psc=1" xr:uid="{DF5D2563-405C-4E6D-89A2-C80502BFCE67}"/>
  </hyperlinks>
  <pageMargins left="0.7" right="0.7" top="0.75" bottom="0.75" header="0.3" footer="0.3"/>
  <drawing r:id="rId25"/>
  <tableParts count="1">
    <tablePart r:id="rId2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12939-368B-C04D-BC1F-8EC653F4CDD4}">
  <dimension ref="A2:L11"/>
  <sheetViews>
    <sheetView workbookViewId="0">
      <selection activeCell="B15" sqref="B15"/>
    </sheetView>
  </sheetViews>
  <sheetFormatPr defaultColWidth="11" defaultRowHeight="15.75"/>
  <cols>
    <col min="1" max="1" width="7.875" customWidth="1"/>
    <col min="2" max="2" width="28.375" bestFit="1" customWidth="1"/>
    <col min="3" max="3" width="6" customWidth="1"/>
    <col min="4" max="4" width="7.375" customWidth="1"/>
    <col min="6" max="6" width="8.375" customWidth="1"/>
    <col min="7" max="7" width="18" bestFit="1" customWidth="1"/>
    <col min="8" max="8" width="16.25" bestFit="1" customWidth="1"/>
    <col min="9" max="9" width="18.375" bestFit="1" customWidth="1"/>
    <col min="10" max="10" width="18.125" bestFit="1" customWidth="1"/>
    <col min="11" max="11" width="26.875" bestFit="1" customWidth="1"/>
  </cols>
  <sheetData>
    <row r="2" spans="1:12" ht="34.5" customHeight="1">
      <c r="A2" s="27" t="s">
        <v>79</v>
      </c>
      <c r="B2" s="11" t="s">
        <v>80</v>
      </c>
      <c r="C2" s="11" t="s">
        <v>81</v>
      </c>
      <c r="D2" s="11" t="s">
        <v>82</v>
      </c>
      <c r="E2" s="11" t="s">
        <v>31</v>
      </c>
      <c r="F2" s="17" t="s">
        <v>83</v>
      </c>
      <c r="G2" s="11" t="s">
        <v>84</v>
      </c>
      <c r="H2" s="11" t="s">
        <v>89</v>
      </c>
      <c r="I2" s="11" t="s">
        <v>90</v>
      </c>
      <c r="J2" s="11" t="s">
        <v>91</v>
      </c>
      <c r="K2" s="11" t="s">
        <v>92</v>
      </c>
      <c r="L2" s="18" t="s">
        <v>93</v>
      </c>
    </row>
    <row r="3" spans="1:12">
      <c r="A3" s="13" t="s">
        <v>104</v>
      </c>
      <c r="B3" s="1" t="s">
        <v>255</v>
      </c>
      <c r="C3" s="1">
        <v>1</v>
      </c>
      <c r="D3" s="1" t="s">
        <v>256</v>
      </c>
      <c r="E3" s="4">
        <v>15</v>
      </c>
      <c r="F3" s="2">
        <f t="shared" ref="F3:F6" si="0">C3*E3</f>
        <v>15</v>
      </c>
      <c r="G3" s="1" t="s">
        <v>97</v>
      </c>
      <c r="H3" s="1"/>
      <c r="I3" s="1"/>
      <c r="J3" s="1"/>
      <c r="K3" s="1"/>
      <c r="L3" s="14"/>
    </row>
    <row r="4" spans="1:12">
      <c r="A4" s="13" t="s">
        <v>135</v>
      </c>
      <c r="B4" s="1" t="s">
        <v>257</v>
      </c>
      <c r="C4" s="1">
        <v>1</v>
      </c>
      <c r="D4" s="1" t="s">
        <v>256</v>
      </c>
      <c r="E4" s="2">
        <v>18</v>
      </c>
      <c r="F4" s="2">
        <f t="shared" si="0"/>
        <v>18</v>
      </c>
      <c r="G4" s="1" t="s">
        <v>97</v>
      </c>
      <c r="H4" s="1"/>
      <c r="I4" s="1"/>
      <c r="J4" s="1"/>
      <c r="K4" s="1"/>
      <c r="L4" s="15"/>
    </row>
    <row r="5" spans="1:12">
      <c r="A5" s="13" t="s">
        <v>143</v>
      </c>
      <c r="B5" s="1" t="s">
        <v>258</v>
      </c>
      <c r="C5" s="1">
        <v>1</v>
      </c>
      <c r="D5" s="1" t="s">
        <v>256</v>
      </c>
      <c r="E5" s="2">
        <v>100</v>
      </c>
      <c r="F5" s="2">
        <f t="shared" si="0"/>
        <v>100</v>
      </c>
      <c r="G5" s="1" t="s">
        <v>97</v>
      </c>
      <c r="H5" s="1"/>
      <c r="I5" s="1"/>
      <c r="J5" s="1"/>
      <c r="K5" s="1" t="s">
        <v>259</v>
      </c>
      <c r="L5" s="15" t="s">
        <v>116</v>
      </c>
    </row>
    <row r="6" spans="1:12">
      <c r="A6" s="13" t="s">
        <v>260</v>
      </c>
      <c r="B6" s="1" t="s">
        <v>261</v>
      </c>
      <c r="C6" s="1">
        <v>1</v>
      </c>
      <c r="D6" s="1" t="s">
        <v>256</v>
      </c>
      <c r="E6" s="2">
        <v>4</v>
      </c>
      <c r="F6" s="2">
        <f t="shared" si="0"/>
        <v>4</v>
      </c>
      <c r="G6" s="1" t="s">
        <v>97</v>
      </c>
      <c r="H6" s="1"/>
      <c r="I6" s="1"/>
      <c r="J6" s="1"/>
      <c r="K6" s="1"/>
      <c r="L6" s="15"/>
    </row>
    <row r="7" spans="1:12">
      <c r="A7" s="13" t="s">
        <v>128</v>
      </c>
      <c r="B7" s="1" t="s">
        <v>262</v>
      </c>
      <c r="C7" s="1">
        <v>6</v>
      </c>
      <c r="D7" s="1" t="s">
        <v>256</v>
      </c>
      <c r="E7" s="4">
        <v>0.1</v>
      </c>
      <c r="F7" s="3">
        <f>C7*E7</f>
        <v>0.60000000000000009</v>
      </c>
      <c r="G7" s="1" t="s">
        <v>97</v>
      </c>
      <c r="H7" s="1"/>
      <c r="I7" s="1"/>
      <c r="J7" s="1" t="s">
        <v>263</v>
      </c>
      <c r="K7" s="1" t="s">
        <v>264</v>
      </c>
      <c r="L7" s="15" t="s">
        <v>116</v>
      </c>
    </row>
    <row r="8" spans="1:12">
      <c r="A8" s="13" t="s">
        <v>132</v>
      </c>
      <c r="B8" s="1" t="s">
        <v>265</v>
      </c>
      <c r="C8" s="1">
        <v>10</v>
      </c>
      <c r="D8" s="1" t="s">
        <v>256</v>
      </c>
      <c r="E8" s="4">
        <v>0.1</v>
      </c>
      <c r="F8" s="3">
        <f>C8*E8</f>
        <v>1</v>
      </c>
      <c r="G8" s="1" t="s">
        <v>97</v>
      </c>
      <c r="H8" s="1"/>
      <c r="I8" s="1"/>
      <c r="J8" s="1" t="s">
        <v>263</v>
      </c>
      <c r="K8" s="1" t="s">
        <v>264</v>
      </c>
      <c r="L8" s="15" t="s">
        <v>116</v>
      </c>
    </row>
    <row r="9" spans="1:12">
      <c r="A9" s="13" t="s">
        <v>234</v>
      </c>
      <c r="B9" s="1" t="s">
        <v>266</v>
      </c>
      <c r="C9" s="1">
        <v>1</v>
      </c>
      <c r="D9" s="1" t="s">
        <v>256</v>
      </c>
      <c r="E9" s="2">
        <v>23.99</v>
      </c>
      <c r="F9" s="2">
        <f t="shared" ref="F9:F10" si="1">C9*E9</f>
        <v>23.99</v>
      </c>
      <c r="G9" s="1" t="s">
        <v>267</v>
      </c>
      <c r="H9" s="1"/>
      <c r="I9" s="1"/>
      <c r="J9" s="1"/>
      <c r="K9" s="1"/>
      <c r="L9" s="15"/>
    </row>
    <row r="10" spans="1:12">
      <c r="A10" s="13" t="s">
        <v>186</v>
      </c>
      <c r="B10" s="1" t="s">
        <v>268</v>
      </c>
      <c r="C10" s="1">
        <v>100</v>
      </c>
      <c r="D10" s="1" t="s">
        <v>137</v>
      </c>
      <c r="E10" s="2">
        <v>0.12</v>
      </c>
      <c r="F10" s="2">
        <f t="shared" si="1"/>
        <v>12</v>
      </c>
      <c r="G10" s="1" t="s">
        <v>269</v>
      </c>
      <c r="H10" s="1"/>
      <c r="I10" s="1"/>
      <c r="J10" s="1" t="s">
        <v>191</v>
      </c>
      <c r="K10" s="1"/>
      <c r="L10" s="15" t="s">
        <v>116</v>
      </c>
    </row>
    <row r="11" spans="1:12">
      <c r="A11" s="5" t="s">
        <v>250</v>
      </c>
      <c r="C11">
        <f>SUM(C3:C10)</f>
        <v>121</v>
      </c>
      <c r="D11" s="5" t="s">
        <v>251</v>
      </c>
      <c r="F11" s="6">
        <f>SUM(F3:F10)</f>
        <v>174.59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F124D-F47B-4F08-A29B-2B4D8CBDCF82}">
  <dimension ref="A1:A2"/>
  <sheetViews>
    <sheetView workbookViewId="0">
      <selection activeCell="A3" sqref="A3"/>
    </sheetView>
  </sheetViews>
  <sheetFormatPr defaultRowHeight="15.75"/>
  <sheetData>
    <row r="1" spans="1:1">
      <c r="A1">
        <f>23.4/0.12</f>
        <v>195</v>
      </c>
    </row>
    <row r="2" spans="1:1">
      <c r="A2">
        <f>26.16/0.12</f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DA51-9B46-4BC8-86C0-D4E35F990009}">
  <dimension ref="A1:R50"/>
  <sheetViews>
    <sheetView zoomScale="80" zoomScaleNormal="80" workbookViewId="0">
      <selection activeCell="R4" sqref="R4"/>
    </sheetView>
  </sheetViews>
  <sheetFormatPr defaultRowHeight="15.75"/>
  <cols>
    <col min="2" max="2" width="27.875" customWidth="1"/>
    <col min="3" max="3" width="9.5" bestFit="1" customWidth="1"/>
    <col min="8" max="8" width="12.5" customWidth="1"/>
    <col min="13" max="13" width="46.5" bestFit="1" customWidth="1"/>
  </cols>
  <sheetData>
    <row r="1" spans="1:13" ht="75.75" customHeight="1">
      <c r="A1" s="16" t="s">
        <v>79</v>
      </c>
      <c r="B1" s="11" t="s">
        <v>80</v>
      </c>
      <c r="C1" s="11" t="s">
        <v>31</v>
      </c>
      <c r="D1" s="23" t="s">
        <v>84</v>
      </c>
      <c r="E1" s="17" t="s">
        <v>85</v>
      </c>
      <c r="F1" s="11" t="s">
        <v>87</v>
      </c>
      <c r="G1" s="11" t="s">
        <v>88</v>
      </c>
      <c r="H1" s="11" t="s">
        <v>86</v>
      </c>
      <c r="I1" s="28" t="s">
        <v>89</v>
      </c>
      <c r="J1" s="17" t="s">
        <v>90</v>
      </c>
      <c r="K1" s="11" t="s">
        <v>91</v>
      </c>
      <c r="L1" s="11" t="s">
        <v>92</v>
      </c>
      <c r="M1" s="18" t="s">
        <v>93</v>
      </c>
    </row>
    <row r="2" spans="1:13" ht="75.75" customHeight="1">
      <c r="A2" s="13" t="s">
        <v>94</v>
      </c>
      <c r="B2" s="1" t="s">
        <v>95</v>
      </c>
      <c r="C2" s="21">
        <v>19.989999999999998</v>
      </c>
      <c r="D2" s="24" t="s">
        <v>97</v>
      </c>
      <c r="E2" s="1"/>
      <c r="F2" s="1"/>
      <c r="G2" s="1"/>
      <c r="H2" s="1"/>
      <c r="I2" s="1" t="s">
        <v>101</v>
      </c>
      <c r="J2" s="1"/>
      <c r="K2" s="1"/>
      <c r="L2" s="1"/>
      <c r="M2" s="14" t="s">
        <v>103</v>
      </c>
    </row>
    <row r="3" spans="1:13" ht="75.75" customHeight="1">
      <c r="A3" s="13" t="s">
        <v>104</v>
      </c>
      <c r="B3" s="1" t="s">
        <v>255</v>
      </c>
      <c r="C3" s="21">
        <v>15</v>
      </c>
      <c r="D3" s="24" t="s">
        <v>97</v>
      </c>
      <c r="E3" s="1" t="s">
        <v>99</v>
      </c>
      <c r="F3" s="1"/>
      <c r="G3" s="1"/>
      <c r="H3" s="1"/>
      <c r="I3" s="1"/>
      <c r="J3" s="1"/>
      <c r="K3" s="1"/>
      <c r="L3" s="1"/>
      <c r="M3" s="15"/>
    </row>
    <row r="4" spans="1:13" ht="75.75" customHeight="1">
      <c r="A4" s="13" t="s">
        <v>108</v>
      </c>
      <c r="B4" s="1" t="s">
        <v>270</v>
      </c>
      <c r="C4" s="2">
        <v>6</v>
      </c>
      <c r="D4" s="24" t="s">
        <v>105</v>
      </c>
      <c r="E4" s="1"/>
      <c r="F4" s="1"/>
      <c r="G4" s="1"/>
      <c r="H4" s="1"/>
      <c r="I4" s="1" t="s">
        <v>101</v>
      </c>
      <c r="J4" s="1"/>
      <c r="K4" s="1"/>
      <c r="L4" s="1"/>
      <c r="M4" s="15" t="s">
        <v>271</v>
      </c>
    </row>
    <row r="5" spans="1:13" ht="75.75" customHeight="1">
      <c r="A5" s="13" t="s">
        <v>111</v>
      </c>
      <c r="B5" s="1" t="s">
        <v>257</v>
      </c>
      <c r="C5" s="2">
        <v>18</v>
      </c>
      <c r="D5" s="24" t="s">
        <v>267</v>
      </c>
      <c r="E5" s="1"/>
      <c r="F5" s="1"/>
      <c r="G5" s="1"/>
      <c r="H5" s="1"/>
      <c r="I5" s="1"/>
      <c r="J5" s="1"/>
      <c r="K5" s="2"/>
      <c r="L5" s="1"/>
      <c r="M5" s="15"/>
    </row>
    <row r="6" spans="1:13" ht="75.75" customHeight="1">
      <c r="A6" s="13" t="s">
        <v>117</v>
      </c>
      <c r="B6" s="1" t="s">
        <v>258</v>
      </c>
      <c r="C6" s="2">
        <v>100</v>
      </c>
      <c r="D6" s="24" t="s">
        <v>97</v>
      </c>
      <c r="E6" s="1" t="s">
        <v>99</v>
      </c>
      <c r="F6" s="1"/>
      <c r="G6" s="1"/>
      <c r="H6" s="1"/>
      <c r="I6" s="1"/>
      <c r="J6" s="26" t="s">
        <v>259</v>
      </c>
      <c r="K6" s="2" t="s">
        <v>116</v>
      </c>
      <c r="L6" s="1"/>
      <c r="M6" s="15"/>
    </row>
    <row r="7" spans="1:13" ht="75.75" customHeight="1">
      <c r="A7" s="13" t="s">
        <v>121</v>
      </c>
      <c r="B7" s="1" t="s">
        <v>261</v>
      </c>
      <c r="C7" s="2">
        <v>4</v>
      </c>
      <c r="D7" s="24" t="s">
        <v>97</v>
      </c>
      <c r="E7" s="1" t="s">
        <v>99</v>
      </c>
      <c r="F7" s="1"/>
      <c r="G7" s="1"/>
      <c r="H7" s="1"/>
      <c r="I7" s="1"/>
      <c r="J7" s="1"/>
      <c r="K7" s="2"/>
      <c r="L7" s="1"/>
      <c r="M7" s="15"/>
    </row>
    <row r="8" spans="1:13" ht="75.75" customHeight="1">
      <c r="A8" s="13" t="s">
        <v>124</v>
      </c>
      <c r="B8" s="1" t="s">
        <v>272</v>
      </c>
      <c r="C8" s="2">
        <v>1</v>
      </c>
      <c r="D8" s="24" t="s">
        <v>97</v>
      </c>
      <c r="E8" s="1"/>
      <c r="F8" s="1"/>
      <c r="G8" s="1"/>
      <c r="H8" s="31"/>
      <c r="I8" s="1" t="s">
        <v>101</v>
      </c>
      <c r="J8" s="1"/>
      <c r="K8" s="1"/>
      <c r="L8" t="s">
        <v>126</v>
      </c>
      <c r="M8" s="15" t="s">
        <v>273</v>
      </c>
    </row>
    <row r="9" spans="1:13" ht="75.75" customHeight="1">
      <c r="A9" s="13" t="s">
        <v>128</v>
      </c>
      <c r="B9" s="1" t="s">
        <v>274</v>
      </c>
      <c r="C9" s="2">
        <v>0.28000000000000003</v>
      </c>
      <c r="D9" s="24" t="s">
        <v>97</v>
      </c>
      <c r="E9" s="1"/>
      <c r="F9" s="1"/>
      <c r="G9" s="1"/>
      <c r="H9" s="1"/>
      <c r="I9" s="1"/>
      <c r="J9" s="1"/>
      <c r="K9" s="1"/>
      <c r="L9" s="25" t="s">
        <v>130</v>
      </c>
      <c r="M9" s="15"/>
    </row>
    <row r="10" spans="1:13" ht="75.75" customHeight="1">
      <c r="A10" s="13" t="s">
        <v>132</v>
      </c>
      <c r="B10" s="1" t="s">
        <v>275</v>
      </c>
      <c r="C10" s="2">
        <v>0.15</v>
      </c>
      <c r="D10" s="24" t="s">
        <v>105</v>
      </c>
      <c r="E10" s="1" t="s">
        <v>98</v>
      </c>
      <c r="F10" s="1"/>
      <c r="G10" s="1"/>
      <c r="H10" s="1"/>
      <c r="I10" s="7" t="s">
        <v>276</v>
      </c>
      <c r="J10" s="1"/>
      <c r="K10" s="1"/>
      <c r="L10" s="1"/>
      <c r="M10" s="15" t="s">
        <v>277</v>
      </c>
    </row>
    <row r="11" spans="1:13" ht="75.75" customHeight="1">
      <c r="A11" s="13" t="s">
        <v>135</v>
      </c>
      <c r="B11" s="1" t="s">
        <v>278</v>
      </c>
      <c r="C11" s="2">
        <v>0.38</v>
      </c>
      <c r="D11" s="24" t="s">
        <v>105</v>
      </c>
      <c r="E11" s="1" t="s">
        <v>98</v>
      </c>
      <c r="F11" s="1"/>
      <c r="G11" s="1"/>
      <c r="H11" s="1"/>
      <c r="I11" s="7" t="s">
        <v>276</v>
      </c>
      <c r="J11" s="1"/>
      <c r="K11" s="1"/>
      <c r="L11" s="1"/>
      <c r="M11" s="15" t="s">
        <v>277</v>
      </c>
    </row>
    <row r="12" spans="1:13" ht="75.75" customHeight="1">
      <c r="A12" s="13" t="s">
        <v>140</v>
      </c>
      <c r="B12" s="1" t="s">
        <v>279</v>
      </c>
      <c r="C12" s="2">
        <v>3</v>
      </c>
      <c r="D12" s="24" t="s">
        <v>97</v>
      </c>
      <c r="E12" s="1"/>
      <c r="F12" s="1"/>
      <c r="G12" s="1"/>
      <c r="H12" s="1"/>
      <c r="I12" s="1" t="s">
        <v>101</v>
      </c>
      <c r="J12" s="1"/>
      <c r="K12" s="1"/>
      <c r="L12" s="1"/>
      <c r="M12" s="15" t="s">
        <v>116</v>
      </c>
    </row>
    <row r="13" spans="1:13" ht="75.75" customHeight="1">
      <c r="A13" s="13" t="s">
        <v>143</v>
      </c>
      <c r="B13" s="1" t="s">
        <v>279</v>
      </c>
      <c r="C13" s="2">
        <v>3</v>
      </c>
      <c r="D13" s="24" t="s">
        <v>97</v>
      </c>
      <c r="E13" s="1" t="s">
        <v>99</v>
      </c>
      <c r="F13" s="1"/>
      <c r="G13" s="1"/>
      <c r="H13" s="1"/>
      <c r="I13" s="1"/>
      <c r="J13" s="1"/>
      <c r="K13" s="2" t="s">
        <v>116</v>
      </c>
      <c r="L13" s="1"/>
      <c r="M13" s="15"/>
    </row>
    <row r="14" spans="1:13" ht="75.75" customHeight="1">
      <c r="A14" s="13" t="s">
        <v>260</v>
      </c>
      <c r="B14" s="1" t="s">
        <v>112</v>
      </c>
      <c r="C14" s="2">
        <v>4.5</v>
      </c>
      <c r="D14" s="24" t="s">
        <v>97</v>
      </c>
      <c r="E14" s="1"/>
      <c r="F14" s="1"/>
      <c r="G14" s="1"/>
      <c r="H14" s="1"/>
      <c r="I14" s="2" t="s">
        <v>101</v>
      </c>
      <c r="J14" s="2"/>
      <c r="K14" s="1" t="s">
        <v>114</v>
      </c>
      <c r="L14" s="1" t="s">
        <v>115</v>
      </c>
      <c r="M14" s="15" t="s">
        <v>116</v>
      </c>
    </row>
    <row r="15" spans="1:13" ht="75.75" customHeight="1">
      <c r="A15" s="13" t="s">
        <v>280</v>
      </c>
      <c r="B15" s="1" t="s">
        <v>118</v>
      </c>
      <c r="C15" s="2">
        <v>20</v>
      </c>
      <c r="D15" s="24" t="s">
        <v>97</v>
      </c>
      <c r="E15" s="1" t="s">
        <v>98</v>
      </c>
      <c r="F15" s="1"/>
      <c r="G15" s="1"/>
      <c r="H15" s="1"/>
      <c r="I15" s="1" t="s">
        <v>119</v>
      </c>
      <c r="J15" s="1"/>
      <c r="K15" s="1"/>
      <c r="L15" s="1" t="s">
        <v>120</v>
      </c>
      <c r="M15" s="15" t="s">
        <v>116</v>
      </c>
    </row>
    <row r="16" spans="1:13" ht="75.75" customHeight="1">
      <c r="A16" s="13" t="s">
        <v>146</v>
      </c>
      <c r="B16" s="1" t="s">
        <v>262</v>
      </c>
      <c r="C16" s="21">
        <v>0.1</v>
      </c>
      <c r="D16" s="24" t="s">
        <v>97</v>
      </c>
      <c r="E16" s="1" t="s">
        <v>98</v>
      </c>
      <c r="F16" s="1"/>
      <c r="G16" s="1"/>
      <c r="H16" s="1"/>
      <c r="I16" s="1"/>
      <c r="J16" s="1"/>
      <c r="K16" s="1" t="s">
        <v>263</v>
      </c>
      <c r="L16" s="1" t="s">
        <v>264</v>
      </c>
      <c r="M16" s="15" t="s">
        <v>116</v>
      </c>
    </row>
    <row r="17" spans="1:13" ht="75.75" customHeight="1">
      <c r="A17" s="13" t="s">
        <v>150</v>
      </c>
      <c r="B17" s="1" t="s">
        <v>262</v>
      </c>
      <c r="C17" s="21">
        <v>0.1</v>
      </c>
      <c r="D17" s="24" t="s">
        <v>97</v>
      </c>
      <c r="E17" s="1" t="s">
        <v>99</v>
      </c>
      <c r="F17" s="1"/>
      <c r="G17" s="1"/>
      <c r="H17" s="1"/>
      <c r="I17" s="1" t="s">
        <v>263</v>
      </c>
      <c r="J17" s="1" t="s">
        <v>264</v>
      </c>
      <c r="K17" s="2" t="s">
        <v>116</v>
      </c>
      <c r="L17" s="1"/>
      <c r="M17" s="15"/>
    </row>
    <row r="18" spans="1:13" ht="75.75" customHeight="1">
      <c r="A18" s="13" t="s">
        <v>152</v>
      </c>
      <c r="B18" s="1" t="s">
        <v>265</v>
      </c>
      <c r="C18" s="21">
        <v>0.1</v>
      </c>
      <c r="D18" s="24" t="s">
        <v>97</v>
      </c>
      <c r="E18" s="1" t="s">
        <v>98</v>
      </c>
      <c r="F18" s="1"/>
      <c r="G18" s="1"/>
      <c r="H18" s="1"/>
      <c r="I18" s="1"/>
      <c r="J18" s="1"/>
      <c r="K18" s="1" t="s">
        <v>263</v>
      </c>
      <c r="L18" s="1" t="s">
        <v>264</v>
      </c>
      <c r="M18" s="15" t="s">
        <v>116</v>
      </c>
    </row>
    <row r="19" spans="1:13" ht="75.75" customHeight="1">
      <c r="A19" s="13" t="s">
        <v>154</v>
      </c>
      <c r="B19" s="1" t="s">
        <v>281</v>
      </c>
      <c r="C19" s="21">
        <v>0.1</v>
      </c>
      <c r="D19" s="24" t="s">
        <v>97</v>
      </c>
      <c r="E19" s="1" t="s">
        <v>99</v>
      </c>
      <c r="F19" s="1"/>
      <c r="G19" s="1"/>
      <c r="H19" s="1"/>
      <c r="I19" s="1" t="s">
        <v>263</v>
      </c>
      <c r="J19" s="1" t="s">
        <v>264</v>
      </c>
      <c r="K19" s="2" t="s">
        <v>116</v>
      </c>
      <c r="L19" s="1"/>
      <c r="M19" s="15"/>
    </row>
    <row r="20" spans="1:13" ht="75.75" customHeight="1">
      <c r="A20" s="13" t="s">
        <v>282</v>
      </c>
      <c r="B20" s="1" t="s">
        <v>48</v>
      </c>
      <c r="C20" s="21"/>
      <c r="D20" s="22"/>
      <c r="E20" s="1"/>
      <c r="F20" s="1"/>
      <c r="G20" s="1"/>
      <c r="H20" s="1"/>
      <c r="I20" s="1"/>
      <c r="J20" s="1"/>
      <c r="K20" s="2"/>
      <c r="L20" s="1"/>
      <c r="M20" s="15"/>
    </row>
    <row r="21" spans="1:13" ht="75.75" customHeight="1">
      <c r="A21" s="13" t="s">
        <v>283</v>
      </c>
      <c r="B21" s="1" t="s">
        <v>136</v>
      </c>
      <c r="C21" s="21"/>
      <c r="D21" s="22"/>
      <c r="E21" s="1"/>
      <c r="F21" s="1"/>
      <c r="G21" s="1"/>
      <c r="H21" s="1"/>
      <c r="I21" s="1"/>
      <c r="J21" s="1"/>
      <c r="K21" s="2"/>
      <c r="L21" s="1"/>
      <c r="M21" s="15"/>
    </row>
    <row r="22" spans="1:13" ht="75.75" customHeight="1">
      <c r="A22" s="13"/>
      <c r="B22" s="1"/>
      <c r="C22" s="21"/>
      <c r="D22" s="22"/>
      <c r="E22" s="1"/>
      <c r="F22" s="1"/>
      <c r="G22" s="1"/>
      <c r="H22" s="1"/>
      <c r="I22" s="1"/>
      <c r="J22" s="1"/>
      <c r="K22" s="2"/>
      <c r="L22" s="1"/>
      <c r="M22" s="15"/>
    </row>
    <row r="23" spans="1:13" ht="75.75" customHeight="1">
      <c r="A23" s="13" t="s">
        <v>284</v>
      </c>
      <c r="B23" s="1" t="s">
        <v>47</v>
      </c>
      <c r="C23" s="2">
        <v>1.1000000000000001</v>
      </c>
      <c r="D23" s="24" t="s">
        <v>267</v>
      </c>
      <c r="E23" s="1" t="s">
        <v>98</v>
      </c>
      <c r="F23" s="1"/>
      <c r="G23" s="1"/>
      <c r="H23" s="1"/>
      <c r="I23" s="1" t="s">
        <v>101</v>
      </c>
      <c r="J23" s="1" t="s">
        <v>119</v>
      </c>
      <c r="K23" s="1"/>
      <c r="L23" s="1"/>
      <c r="M23" s="15" t="s">
        <v>273</v>
      </c>
    </row>
    <row r="24" spans="1:13" ht="75.75" customHeight="1">
      <c r="A24" s="13" t="s">
        <v>158</v>
      </c>
      <c r="B24" s="1" t="s">
        <v>285</v>
      </c>
      <c r="C24" s="2">
        <v>1.9</v>
      </c>
      <c r="D24" s="24" t="s">
        <v>97</v>
      </c>
      <c r="E24" s="1" t="s">
        <v>98</v>
      </c>
      <c r="F24" s="1"/>
      <c r="G24" s="1"/>
      <c r="H24" s="1"/>
      <c r="I24" s="1" t="s">
        <v>101</v>
      </c>
      <c r="J24" s="1" t="s">
        <v>119</v>
      </c>
      <c r="K24" s="1"/>
      <c r="L24" s="26" t="s">
        <v>286</v>
      </c>
      <c r="M24" s="15" t="s">
        <v>116</v>
      </c>
    </row>
    <row r="25" spans="1:13" ht="75.75" customHeight="1">
      <c r="A25" s="13" t="s">
        <v>287</v>
      </c>
      <c r="B25" s="1" t="s">
        <v>288</v>
      </c>
      <c r="C25" s="2">
        <v>20</v>
      </c>
      <c r="D25" s="24" t="s">
        <v>105</v>
      </c>
      <c r="E25" s="1"/>
      <c r="F25" s="1" t="s">
        <v>100</v>
      </c>
      <c r="G25" s="1"/>
      <c r="H25" s="1"/>
      <c r="I25" s="1" t="s">
        <v>101</v>
      </c>
      <c r="J25" s="1"/>
      <c r="K25" s="1" t="s">
        <v>289</v>
      </c>
      <c r="L25" s="1"/>
      <c r="M25" s="15" t="s">
        <v>116</v>
      </c>
    </row>
    <row r="26" spans="1:13" ht="75.75" customHeight="1">
      <c r="A26" s="13" t="s">
        <v>170</v>
      </c>
      <c r="B26" s="1" t="s">
        <v>171</v>
      </c>
      <c r="C26" s="4">
        <v>39.9</v>
      </c>
      <c r="D26" s="24" t="s">
        <v>105</v>
      </c>
      <c r="E26" s="1" t="s">
        <v>98</v>
      </c>
      <c r="F26" s="1" t="s">
        <v>100</v>
      </c>
      <c r="G26" s="1"/>
      <c r="H26" s="1"/>
      <c r="I26" s="1" t="s">
        <v>101</v>
      </c>
      <c r="J26" s="1"/>
      <c r="K26" s="1"/>
      <c r="L26" s="1"/>
      <c r="M26" s="15" t="s">
        <v>271</v>
      </c>
    </row>
    <row r="27" spans="1:13" ht="75.75" customHeight="1">
      <c r="A27" s="13" t="s">
        <v>174</v>
      </c>
      <c r="B27" s="1" t="s">
        <v>175</v>
      </c>
      <c r="C27" s="4">
        <v>28.99</v>
      </c>
      <c r="D27" s="24" t="s">
        <v>105</v>
      </c>
      <c r="E27" s="1" t="s">
        <v>98</v>
      </c>
      <c r="F27" s="1"/>
      <c r="G27" s="1"/>
      <c r="H27" s="1"/>
      <c r="I27" s="1" t="s">
        <v>101</v>
      </c>
      <c r="J27" s="1"/>
      <c r="K27" s="1"/>
      <c r="L27" s="1"/>
      <c r="M27" s="15"/>
    </row>
    <row r="28" spans="1:13" ht="75.75" customHeight="1">
      <c r="A28" s="13" t="s">
        <v>290</v>
      </c>
      <c r="B28" s="1" t="s">
        <v>291</v>
      </c>
      <c r="C28" s="2">
        <v>19.899999999999999</v>
      </c>
      <c r="D28" s="24" t="s">
        <v>105</v>
      </c>
      <c r="E28" s="1"/>
      <c r="F28" s="1"/>
      <c r="G28" s="1"/>
      <c r="H28" s="1"/>
      <c r="I28" s="1" t="s">
        <v>101</v>
      </c>
      <c r="J28" s="1"/>
      <c r="K28" s="1"/>
      <c r="L28" s="1"/>
      <c r="M28" s="15"/>
    </row>
    <row r="29" spans="1:13" ht="75.75" customHeight="1">
      <c r="A29" s="13" t="s">
        <v>176</v>
      </c>
      <c r="B29" s="1" t="s">
        <v>177</v>
      </c>
      <c r="C29" s="4">
        <v>13.99</v>
      </c>
      <c r="D29" s="24" t="s">
        <v>105</v>
      </c>
      <c r="E29" s="1" t="s">
        <v>98</v>
      </c>
      <c r="F29" s="1"/>
      <c r="G29" s="1"/>
      <c r="H29" s="1"/>
      <c r="I29" s="1" t="s">
        <v>101</v>
      </c>
      <c r="J29" s="1"/>
      <c r="K29" s="1"/>
      <c r="L29" s="1"/>
      <c r="M29" s="15"/>
    </row>
    <row r="30" spans="1:13" ht="75.75" customHeight="1">
      <c r="A30" s="13" t="s">
        <v>181</v>
      </c>
      <c r="B30" s="1" t="s">
        <v>292</v>
      </c>
      <c r="C30" s="2">
        <v>20</v>
      </c>
      <c r="D30" s="24" t="s">
        <v>267</v>
      </c>
      <c r="E30" s="1"/>
      <c r="F30" s="1"/>
      <c r="G30" s="1"/>
      <c r="H30" s="1"/>
      <c r="I30" s="1" t="s">
        <v>165</v>
      </c>
      <c r="J30" s="1" t="s">
        <v>101</v>
      </c>
      <c r="K30" s="1"/>
      <c r="L30" s="26" t="s">
        <v>293</v>
      </c>
      <c r="M30" s="15" t="s">
        <v>294</v>
      </c>
    </row>
    <row r="31" spans="1:13" ht="75.75" customHeight="1">
      <c r="A31" s="13" t="s">
        <v>186</v>
      </c>
      <c r="B31" s="1" t="s">
        <v>295</v>
      </c>
      <c r="C31" s="2">
        <v>0.12</v>
      </c>
      <c r="D31" s="24" t="s">
        <v>296</v>
      </c>
      <c r="E31" s="1"/>
      <c r="F31" s="1"/>
      <c r="G31" s="1"/>
      <c r="H31" s="1"/>
      <c r="I31" s="1" t="s">
        <v>189</v>
      </c>
      <c r="J31" s="1" t="s">
        <v>190</v>
      </c>
      <c r="K31" t="s">
        <v>191</v>
      </c>
      <c r="L31" s="1"/>
      <c r="M31" s="15" t="s">
        <v>297</v>
      </c>
    </row>
    <row r="32" spans="1:13" ht="75.75" customHeight="1">
      <c r="A32" s="13" t="s">
        <v>186</v>
      </c>
      <c r="B32" s="1" t="s">
        <v>268</v>
      </c>
      <c r="C32" s="2">
        <v>0.12</v>
      </c>
      <c r="D32" s="22" t="s">
        <v>269</v>
      </c>
      <c r="E32" s="1" t="s">
        <v>298</v>
      </c>
      <c r="F32" s="1"/>
      <c r="G32" s="1"/>
      <c r="H32" s="1"/>
      <c r="I32" s="1" t="s">
        <v>191</v>
      </c>
      <c r="J32" s="1"/>
      <c r="K32" s="2" t="s">
        <v>116</v>
      </c>
      <c r="L32" s="1"/>
      <c r="M32" s="15"/>
    </row>
    <row r="33" spans="1:18" ht="75.75" customHeight="1">
      <c r="A33" s="13" t="s">
        <v>206</v>
      </c>
      <c r="B33" s="1" t="s">
        <v>299</v>
      </c>
      <c r="C33" s="2">
        <v>20</v>
      </c>
      <c r="D33" s="24" t="s">
        <v>183</v>
      </c>
      <c r="E33" s="1"/>
      <c r="F33" s="1"/>
      <c r="G33" s="1"/>
      <c r="H33" s="1"/>
      <c r="I33" s="1"/>
      <c r="J33" s="1"/>
      <c r="K33" s="1"/>
      <c r="L33" s="1"/>
      <c r="M33" s="15" t="s">
        <v>213</v>
      </c>
    </row>
    <row r="34" spans="1:18" ht="75.75" customHeight="1">
      <c r="A34" s="13" t="s">
        <v>300</v>
      </c>
      <c r="B34" s="1" t="s">
        <v>301</v>
      </c>
      <c r="C34" s="2">
        <v>7</v>
      </c>
      <c r="D34" s="24" t="s">
        <v>105</v>
      </c>
      <c r="E34" s="1"/>
      <c r="F34" s="1" t="s">
        <v>100</v>
      </c>
      <c r="G34" s="1"/>
      <c r="H34" s="1"/>
      <c r="I34" s="1"/>
      <c r="J34" s="1"/>
      <c r="K34" s="1"/>
      <c r="L34" s="1"/>
      <c r="M34" s="15" t="s">
        <v>273</v>
      </c>
    </row>
    <row r="35" spans="1:18" ht="75.75" customHeight="1">
      <c r="A35" s="13" t="s">
        <v>302</v>
      </c>
      <c r="B35" s="1" t="s">
        <v>303</v>
      </c>
      <c r="C35" s="2">
        <v>5</v>
      </c>
      <c r="D35" s="24" t="s">
        <v>105</v>
      </c>
      <c r="E35" s="1"/>
      <c r="F35" s="1"/>
      <c r="G35" s="1"/>
      <c r="H35" s="1"/>
      <c r="I35" s="1"/>
      <c r="J35" s="1"/>
      <c r="K35" s="1"/>
      <c r="L35" s="1"/>
      <c r="M35" s="15"/>
    </row>
    <row r="36" spans="1:18" ht="75.75" customHeight="1">
      <c r="A36" s="13" t="s">
        <v>304</v>
      </c>
      <c r="B36" s="1" t="s">
        <v>305</v>
      </c>
      <c r="C36" s="2">
        <v>5</v>
      </c>
      <c r="D36" s="24" t="s">
        <v>105</v>
      </c>
      <c r="E36" s="1"/>
      <c r="F36" s="1"/>
      <c r="G36" s="1"/>
      <c r="H36" s="1"/>
      <c r="I36" s="1"/>
      <c r="J36" s="1"/>
      <c r="K36" s="1"/>
      <c r="L36" s="1"/>
      <c r="M36" s="15"/>
    </row>
    <row r="37" spans="1:18" ht="75.75" customHeight="1">
      <c r="A37" s="13" t="s">
        <v>306</v>
      </c>
      <c r="B37" s="1" t="s">
        <v>307</v>
      </c>
      <c r="C37" s="2">
        <v>10</v>
      </c>
      <c r="D37" s="24" t="s">
        <v>105</v>
      </c>
      <c r="E37" s="1"/>
      <c r="F37" s="1"/>
      <c r="G37" s="1"/>
      <c r="H37" s="1"/>
      <c r="I37" s="1"/>
      <c r="J37" s="1"/>
      <c r="K37" s="1"/>
      <c r="L37" s="1"/>
      <c r="M37" s="15"/>
    </row>
    <row r="38" spans="1:18" ht="75.75" customHeight="1">
      <c r="A38" s="13" t="s">
        <v>308</v>
      </c>
      <c r="B38" s="1" t="s">
        <v>207</v>
      </c>
      <c r="C38" s="2">
        <v>2172</v>
      </c>
      <c r="D38" s="22"/>
      <c r="E38" s="1" t="s">
        <v>98</v>
      </c>
      <c r="F38" s="1"/>
      <c r="G38" s="1"/>
      <c r="H38" s="1"/>
      <c r="I38" s="1"/>
      <c r="J38" s="1"/>
      <c r="K38" s="1"/>
      <c r="L38" s="1" t="s">
        <v>208</v>
      </c>
      <c r="M38" s="15"/>
    </row>
    <row r="39" spans="1:18" ht="75.75" customHeight="1">
      <c r="A39" s="13" t="s">
        <v>209</v>
      </c>
      <c r="B39" s="1" t="s">
        <v>309</v>
      </c>
      <c r="C39" s="1">
        <v>30</v>
      </c>
      <c r="D39" s="24" t="s">
        <v>296</v>
      </c>
      <c r="E39" s="1" t="s">
        <v>98</v>
      </c>
      <c r="F39" s="1" t="s">
        <v>100</v>
      </c>
      <c r="G39" s="1"/>
      <c r="H39" s="1"/>
      <c r="I39" s="1"/>
      <c r="J39" s="1"/>
      <c r="K39" s="1" t="s">
        <v>212</v>
      </c>
      <c r="L39" s="1"/>
      <c r="M39" s="14" t="s">
        <v>213</v>
      </c>
    </row>
    <row r="40" spans="1:18" ht="75.75" customHeight="1">
      <c r="A40" s="13" t="s">
        <v>229</v>
      </c>
      <c r="B40" s="1" t="s">
        <v>230</v>
      </c>
      <c r="C40" s="2">
        <v>1</v>
      </c>
      <c r="D40" s="24" t="s">
        <v>97</v>
      </c>
      <c r="E40" s="1" t="s">
        <v>98</v>
      </c>
      <c r="F40" s="1" t="s">
        <v>100</v>
      </c>
      <c r="G40" s="1"/>
      <c r="H40" s="1"/>
      <c r="I40" s="1" t="s">
        <v>119</v>
      </c>
      <c r="J40" s="1"/>
      <c r="K40" s="1"/>
      <c r="L40" s="1"/>
      <c r="M40" s="15" t="s">
        <v>116</v>
      </c>
    </row>
    <row r="41" spans="1:18" ht="75.75" customHeight="1">
      <c r="A41" s="19" t="s">
        <v>232</v>
      </c>
      <c r="B41" s="8" t="s">
        <v>310</v>
      </c>
      <c r="C41" s="9">
        <v>1</v>
      </c>
      <c r="D41" s="29" t="s">
        <v>97</v>
      </c>
      <c r="E41" s="8"/>
      <c r="F41" s="8"/>
      <c r="G41" s="8"/>
      <c r="H41" s="8"/>
      <c r="I41" s="8"/>
      <c r="J41" s="8"/>
      <c r="K41" s="8"/>
      <c r="L41" s="8"/>
      <c r="M41" s="20" t="s">
        <v>116</v>
      </c>
    </row>
    <row r="42" spans="1:18" ht="75.75" customHeight="1">
      <c r="A42" s="13" t="s">
        <v>234</v>
      </c>
      <c r="B42" s="1" t="s">
        <v>266</v>
      </c>
      <c r="C42" s="2">
        <v>23.99</v>
      </c>
      <c r="D42" s="24" t="s">
        <v>105</v>
      </c>
      <c r="E42" s="1"/>
      <c r="F42" s="1"/>
      <c r="G42" s="1"/>
      <c r="H42" s="1"/>
      <c r="I42" s="1" t="s">
        <v>165</v>
      </c>
      <c r="J42" s="1" t="s">
        <v>101</v>
      </c>
      <c r="K42" s="1"/>
      <c r="L42" s="1"/>
      <c r="M42" s="15"/>
    </row>
    <row r="43" spans="1:18" ht="75.75" customHeight="1">
      <c r="A43" s="13" t="s">
        <v>234</v>
      </c>
      <c r="B43" s="1" t="s">
        <v>266</v>
      </c>
      <c r="C43" s="2"/>
      <c r="D43" s="22" t="s">
        <v>267</v>
      </c>
      <c r="E43" s="1" t="s">
        <v>311</v>
      </c>
      <c r="F43" s="1"/>
      <c r="G43" s="1"/>
      <c r="H43" s="1"/>
      <c r="I43" s="1"/>
      <c r="J43" s="1"/>
      <c r="K43" s="2"/>
      <c r="L43" s="1"/>
      <c r="M43" s="15"/>
    </row>
    <row r="44" spans="1:18" ht="75.75" customHeight="1">
      <c r="A44" s="13" t="s">
        <v>312</v>
      </c>
      <c r="B44" s="1" t="s">
        <v>313</v>
      </c>
      <c r="C44" s="2">
        <v>10</v>
      </c>
      <c r="D44" s="24" t="s">
        <v>97</v>
      </c>
      <c r="E44" s="1" t="s">
        <v>98</v>
      </c>
      <c r="F44" s="1"/>
      <c r="G44" s="1"/>
      <c r="H44" s="1"/>
      <c r="I44" s="1"/>
      <c r="J44" s="1"/>
      <c r="K44" s="1"/>
      <c r="L44" s="1"/>
      <c r="M44" s="15"/>
      <c r="R44" s="30" t="s">
        <v>208</v>
      </c>
    </row>
    <row r="45" spans="1:18" ht="75.75" customHeight="1">
      <c r="A45" s="13" t="s">
        <v>314</v>
      </c>
      <c r="B45" s="1" t="s">
        <v>315</v>
      </c>
      <c r="C45" s="2">
        <v>4.87</v>
      </c>
      <c r="D45" s="24" t="s">
        <v>105</v>
      </c>
      <c r="E45" s="1" t="s">
        <v>98</v>
      </c>
      <c r="F45" s="1"/>
      <c r="G45" s="1"/>
      <c r="H45" s="1"/>
      <c r="I45" s="1" t="s">
        <v>276</v>
      </c>
      <c r="J45" s="1"/>
      <c r="K45" s="1"/>
      <c r="L45" s="1"/>
      <c r="M45" s="15" t="s">
        <v>316</v>
      </c>
    </row>
    <row r="46" spans="1:18" ht="75.75" customHeight="1">
      <c r="A46" s="13" t="s">
        <v>317</v>
      </c>
      <c r="B46" s="1" t="s">
        <v>318</v>
      </c>
      <c r="C46" s="2">
        <v>3.49</v>
      </c>
      <c r="D46" s="24" t="s">
        <v>105</v>
      </c>
      <c r="E46" s="1" t="s">
        <v>98</v>
      </c>
      <c r="F46" s="1"/>
      <c r="G46" s="1"/>
      <c r="H46" s="1"/>
      <c r="I46" s="7" t="s">
        <v>276</v>
      </c>
      <c r="J46" s="1"/>
      <c r="K46" s="1"/>
      <c r="L46" s="1"/>
      <c r="M46" s="15" t="s">
        <v>277</v>
      </c>
    </row>
    <row r="47" spans="1:18" ht="75.75" customHeight="1">
      <c r="A47" s="13" t="s">
        <v>237</v>
      </c>
      <c r="B47" s="1" t="s">
        <v>238</v>
      </c>
      <c r="C47" s="2">
        <v>25</v>
      </c>
      <c r="D47" s="24" t="s">
        <v>105</v>
      </c>
      <c r="E47" s="1" t="s">
        <v>98</v>
      </c>
      <c r="F47" s="1"/>
      <c r="G47" s="1"/>
      <c r="H47" s="1"/>
      <c r="I47" s="1" t="s">
        <v>211</v>
      </c>
      <c r="J47" s="1" t="s">
        <v>165</v>
      </c>
      <c r="K47" s="1"/>
      <c r="L47" s="1"/>
      <c r="M47" s="15" t="s">
        <v>319</v>
      </c>
    </row>
    <row r="48" spans="1:18" ht="75.75" customHeight="1">
      <c r="A48" s="13" t="s">
        <v>240</v>
      </c>
      <c r="B48" s="1" t="s">
        <v>241</v>
      </c>
      <c r="C48" s="2">
        <v>10</v>
      </c>
      <c r="D48" s="24" t="s">
        <v>97</v>
      </c>
      <c r="E48" s="1"/>
      <c r="F48" s="1"/>
      <c r="G48" s="1"/>
      <c r="H48" s="1"/>
      <c r="I48" s="1" t="s">
        <v>242</v>
      </c>
      <c r="J48" s="1" t="s">
        <v>243</v>
      </c>
      <c r="K48" s="1"/>
      <c r="L48" s="1"/>
      <c r="M48" s="15"/>
    </row>
    <row r="49" spans="1:13" ht="75.75" customHeight="1">
      <c r="A49" s="13" t="s">
        <v>248</v>
      </c>
      <c r="B49" s="1" t="s">
        <v>46</v>
      </c>
      <c r="C49" s="2">
        <v>20.99</v>
      </c>
      <c r="D49" s="24" t="s">
        <v>267</v>
      </c>
      <c r="E49" s="1"/>
      <c r="F49" s="1"/>
      <c r="G49" s="1"/>
      <c r="H49" s="1"/>
      <c r="I49" s="1" t="s">
        <v>101</v>
      </c>
      <c r="J49" s="1" t="s">
        <v>243</v>
      </c>
      <c r="K49" s="1"/>
      <c r="L49" s="26" t="s">
        <v>320</v>
      </c>
      <c r="M49" s="15" t="s">
        <v>116</v>
      </c>
    </row>
    <row r="50" spans="1:13" ht="75.75" customHeight="1">
      <c r="A50" s="19" t="s">
        <v>321</v>
      </c>
      <c r="B50" s="8" t="s">
        <v>322</v>
      </c>
      <c r="C50" s="9">
        <v>10</v>
      </c>
      <c r="D50" s="29" t="s">
        <v>97</v>
      </c>
      <c r="E50" s="8"/>
      <c r="F50" s="8"/>
      <c r="G50" s="8"/>
      <c r="H50" s="8"/>
      <c r="I50" s="8" t="s">
        <v>242</v>
      </c>
      <c r="J50" s="8" t="s">
        <v>243</v>
      </c>
      <c r="K50" s="8"/>
      <c r="L50" s="8"/>
      <c r="M50" s="20"/>
    </row>
  </sheetData>
  <hyperlinks>
    <hyperlink ref="L49" r:id="rId1" xr:uid="{01B06A62-4EDE-4274-ACC6-E02BE95DE17C}"/>
    <hyperlink ref="L9" r:id="rId2" display="https://www.amazon.com/WOWOONE-12x12x7-3-Tactile-Momentary-Assortment/dp/B08JLWTQ3C/ref=sr_1_1_sspa?keywords=arduino+button&amp;qid=1664054428&amp;qu=eyJxc2MiOiI0LjY4IiwicXNhIjoiNC4yNCIsInFzcCI6IjQuMjAifQ%3D%3D&amp;s=industrial&amp;sr=1-1-spons&amp;psc=1&amp;spLa=ZW5jcnlwdGVkUXVhbGlmaWVyPUEzRkY4WFRISjBINDRWJmVuY3J5cHRlZElkPUEwODE2NjAxMVBZTklaNVFETUlGSSZlbmNyeXB0ZWRBZElkPUEwOTQxNDU3WUFTN1hRODhZU0JDJndpZGdldE5hbWU9c3BfYXRmJmFjdGlvbj1jbGlja1JlZGlyZWN0JmRvTm90TG9nQ2xpY2s9dHJ1ZQ==" xr:uid="{959BEE92-5948-4867-B694-AA2A1EE91399}"/>
    <hyperlink ref="J6" r:id="rId3" xr:uid="{D8172A4C-36D4-4AAD-8E1B-96CF3C0CD2C5}"/>
    <hyperlink ref="L24" r:id="rId4" display="https://www.amazon.com/Flexible-Lightweight-Plastic-Chemical-Resistant/dp/B07ZBYCW88/ref=pd_bxgy_sccl_1/130-5019932-8996350?pd_rd_w=AwgQK&amp;content-id=amzn1.sym.7757a8b5-874e-4a67-9d85-54ed32f01737&amp;pf_rd_p=7757a8b5-874e-4a67-9d85-54ed32f01737&amp;pf_rd_r=HT173APKCDK0SKJV1VMG&amp;pd_rd_wg=vMo53&amp;pd_rd_r=9f71fe89-87a5-4b87-97b6-89043a2614a6&amp;pd_rd_i=B07ZBYCW88&amp;psc=1" xr:uid="{8DC1561F-3A1E-4B77-ADEA-F5B5A736D1FD}"/>
    <hyperlink ref="L30" r:id="rId5" xr:uid="{5876FA6A-BA2F-41E5-9B3D-5E3A89D2C182}"/>
    <hyperlink ref="R44" r:id="rId6" xr:uid="{CEDA5293-507C-4C39-B23E-B90E6A82B1C2}"/>
  </hyperlinks>
  <pageMargins left="0.7" right="0.7" top="0.75" bottom="0.75" header="0.3" footer="0.3"/>
  <drawing r:id="rId7"/>
  <tableParts count="1"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c51be9-0308-4ab2-8ed3-0190beeb44cf">
      <Terms xmlns="http://schemas.microsoft.com/office/infopath/2007/PartnerControls"/>
    </lcf76f155ced4ddcb4097134ff3c332f>
    <TaxCatchAll xmlns="dd26419d-fafd-4535-a2ce-e1ad1abb11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2069814ADAF944AC5C58C2CBAB434A" ma:contentTypeVersion="14" ma:contentTypeDescription="Create a new document." ma:contentTypeScope="" ma:versionID="cd6ca49dea25a3641cd93f7a1fc36a50">
  <xsd:schema xmlns:xsd="http://www.w3.org/2001/XMLSchema" xmlns:xs="http://www.w3.org/2001/XMLSchema" xmlns:p="http://schemas.microsoft.com/office/2006/metadata/properties" xmlns:ns2="3ec51be9-0308-4ab2-8ed3-0190beeb44cf" xmlns:ns3="dd26419d-fafd-4535-a2ce-e1ad1abb1183" targetNamespace="http://schemas.microsoft.com/office/2006/metadata/properties" ma:root="true" ma:fieldsID="ad0629247917647f3916a0e755adb45c" ns2:_="" ns3:_="">
    <xsd:import namespace="3ec51be9-0308-4ab2-8ed3-0190beeb44cf"/>
    <xsd:import namespace="dd26419d-fafd-4535-a2ce-e1ad1abb11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51be9-0308-4ab2-8ed3-0190beeb4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6419d-fafd-4535-a2ce-e1ad1abb118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0fe002c-3443-4af0-a7a5-bc8966948777}" ma:internalName="TaxCatchAll" ma:showField="CatchAllData" ma:web="dd26419d-fafd-4535-a2ce-e1ad1abb11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801B8-F9D3-46EB-942D-8F009D28CACD}"/>
</file>

<file path=customXml/itemProps2.xml><?xml version="1.0" encoding="utf-8"?>
<ds:datastoreItem xmlns:ds="http://schemas.openxmlformats.org/officeDocument/2006/customXml" ds:itemID="{8A050267-BB8C-46C1-B61D-E421817F759E}"/>
</file>

<file path=customXml/itemProps3.xml><?xml version="1.0" encoding="utf-8"?>
<ds:datastoreItem xmlns:ds="http://schemas.openxmlformats.org/officeDocument/2006/customXml" ds:itemID="{A6F506DD-092C-4119-960A-1D04E50F11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Andrew Schwartz</dc:creator>
  <cp:keywords/>
  <dc:description/>
  <cp:lastModifiedBy/>
  <cp:revision/>
  <dcterms:created xsi:type="dcterms:W3CDTF">2022-09-01T04:27:32Z</dcterms:created>
  <dcterms:modified xsi:type="dcterms:W3CDTF">2022-12-08T06:37:55Z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0x0101008D2069814ADAF944AC5C58C2CBAB434A</vt:lpwstr>
  </property>
  <property fmtid="{D5CDD505-2E9C-101B-9397-08002B2CF9AE}" pid="3" name="MediaServiceImageTags">
    <vt:lpwstr/>
  </property>
</Properties>
</file>